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20" tabRatio="554"/>
  </bookViews>
  <sheets>
    <sheet name="Chi tieu tưng ap khu pho" sheetId="4" r:id="rId1"/>
    <sheet name="Chi tieu chung" sheetId="3" r:id="rId2"/>
    <sheet name="PL2" sheetId="2" state="hidden" r:id="rId3"/>
  </sheets>
  <calcPr calcId="162913"/>
</workbook>
</file>

<file path=xl/calcChain.xml><?xml version="1.0" encoding="utf-8"?>
<calcChain xmlns="http://schemas.openxmlformats.org/spreadsheetml/2006/main">
  <c r="F24" i="4" l="1"/>
  <c r="F22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8" i="4"/>
  <c r="AF32" i="4" s="1"/>
  <c r="D8" i="4"/>
  <c r="AE32" i="4"/>
  <c r="I28" i="4" l="1"/>
  <c r="AG25" i="4"/>
  <c r="AG12" i="4"/>
  <c r="AG27" i="4"/>
  <c r="I30" i="4"/>
  <c r="K26" i="4"/>
  <c r="AA26" i="4" s="1"/>
  <c r="D26" i="4"/>
  <c r="H26" i="4" s="1"/>
  <c r="D27" i="4"/>
  <c r="J27" i="4" s="1"/>
  <c r="Z27" i="4" s="1"/>
  <c r="D28" i="4"/>
  <c r="D29" i="4"/>
  <c r="J29" i="4" s="1"/>
  <c r="Z29" i="4" s="1"/>
  <c r="D30" i="4"/>
  <c r="J30" i="4" s="1"/>
  <c r="Z30" i="4" s="1"/>
  <c r="D31" i="4"/>
  <c r="H31" i="4" s="1"/>
  <c r="D9" i="4"/>
  <c r="H9" i="4" s="1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K31" i="4"/>
  <c r="AC31" i="4" s="1"/>
  <c r="J31" i="4"/>
  <c r="Z31" i="4" s="1"/>
  <c r="I31" i="4"/>
  <c r="K30" i="4"/>
  <c r="AA30" i="4" s="1"/>
  <c r="K29" i="4"/>
  <c r="AC29" i="4" s="1"/>
  <c r="I29" i="4"/>
  <c r="J28" i="4"/>
  <c r="Z28" i="4" s="1"/>
  <c r="H28" i="4"/>
  <c r="K27" i="4"/>
  <c r="AC27" i="4" s="1"/>
  <c r="I27" i="4"/>
  <c r="I26" i="4"/>
  <c r="AG9" i="4"/>
  <c r="AG17" i="4"/>
  <c r="AG18" i="4"/>
  <c r="AG20" i="4"/>
  <c r="AG22" i="4"/>
  <c r="AG23" i="4"/>
  <c r="AG31" i="4"/>
  <c r="AG30" i="4"/>
  <c r="AG26" i="4"/>
  <c r="AG21" i="4"/>
  <c r="AG19" i="4"/>
  <c r="AG16" i="4"/>
  <c r="AG15" i="4"/>
  <c r="AG14" i="4"/>
  <c r="AG11" i="4"/>
  <c r="AG10" i="4"/>
  <c r="AG8" i="4"/>
  <c r="AG13" i="4"/>
  <c r="AG28" i="4"/>
  <c r="AG29" i="4"/>
  <c r="H27" i="4" l="1"/>
  <c r="J26" i="4"/>
  <c r="Z26" i="4" s="1"/>
  <c r="AG24" i="4"/>
  <c r="AG32" i="4" s="1"/>
  <c r="H30" i="4"/>
  <c r="H29" i="4"/>
  <c r="L30" i="4"/>
  <c r="T30" i="4"/>
  <c r="L28" i="4"/>
  <c r="T28" i="4"/>
  <c r="AB30" i="4"/>
  <c r="Q30" i="4"/>
  <c r="AC30" i="4"/>
  <c r="U30" i="4"/>
  <c r="K28" i="4"/>
  <c r="AC28" i="4" s="1"/>
  <c r="M30" i="4"/>
  <c r="Y30" i="4"/>
  <c r="P28" i="4"/>
  <c r="X28" i="4"/>
  <c r="P30" i="4"/>
  <c r="X30" i="4"/>
  <c r="L26" i="4"/>
  <c r="AB26" i="4"/>
  <c r="AB28" i="4"/>
  <c r="N27" i="4"/>
  <c r="N29" i="4"/>
  <c r="M26" i="4"/>
  <c r="Q26" i="4"/>
  <c r="U26" i="4"/>
  <c r="Y26" i="4"/>
  <c r="AC26" i="4"/>
  <c r="O27" i="4"/>
  <c r="S27" i="4"/>
  <c r="W27" i="4"/>
  <c r="AA27" i="4"/>
  <c r="O29" i="4"/>
  <c r="S29" i="4"/>
  <c r="W29" i="4"/>
  <c r="AA29" i="4"/>
  <c r="O31" i="4"/>
  <c r="S31" i="4"/>
  <c r="W31" i="4"/>
  <c r="AA31" i="4"/>
  <c r="V27" i="4"/>
  <c r="R26" i="4"/>
  <c r="V26" i="4"/>
  <c r="L27" i="4"/>
  <c r="P27" i="4"/>
  <c r="T27" i="4"/>
  <c r="X27" i="4"/>
  <c r="AB27" i="4"/>
  <c r="N28" i="4"/>
  <c r="R28" i="4"/>
  <c r="V28" i="4"/>
  <c r="L29" i="4"/>
  <c r="P29" i="4"/>
  <c r="T29" i="4"/>
  <c r="X29" i="4"/>
  <c r="AB29" i="4"/>
  <c r="N30" i="4"/>
  <c r="R30" i="4"/>
  <c r="V30" i="4"/>
  <c r="L31" i="4"/>
  <c r="P31" i="4"/>
  <c r="T31" i="4"/>
  <c r="X31" i="4"/>
  <c r="AB31" i="4"/>
  <c r="R27" i="4"/>
  <c r="R29" i="4"/>
  <c r="V29" i="4"/>
  <c r="N31" i="4"/>
  <c r="R31" i="4"/>
  <c r="V31" i="4"/>
  <c r="O26" i="4"/>
  <c r="S26" i="4"/>
  <c r="W26" i="4"/>
  <c r="M27" i="4"/>
  <c r="Q27" i="4"/>
  <c r="U27" i="4"/>
  <c r="Y27" i="4"/>
  <c r="M29" i="4"/>
  <c r="Q29" i="4"/>
  <c r="U29" i="4"/>
  <c r="Y29" i="4"/>
  <c r="O30" i="4"/>
  <c r="S30" i="4"/>
  <c r="W30" i="4"/>
  <c r="M31" i="4"/>
  <c r="Q31" i="4"/>
  <c r="U31" i="4"/>
  <c r="Y31" i="4"/>
  <c r="N26" i="4" l="1"/>
  <c r="T26" i="4"/>
  <c r="X26" i="4"/>
  <c r="W28" i="4"/>
  <c r="P26" i="4"/>
  <c r="S28" i="4"/>
  <c r="Y28" i="4"/>
  <c r="O28" i="4"/>
  <c r="AA28" i="4"/>
  <c r="M28" i="4"/>
  <c r="Q28" i="4"/>
  <c r="U28" i="4"/>
  <c r="C9" i="3"/>
  <c r="E11" i="3" l="1"/>
  <c r="E32" i="4"/>
  <c r="C32" i="4"/>
  <c r="J24" i="4" l="1"/>
  <c r="N24" i="4" s="1"/>
  <c r="J10" i="4"/>
  <c r="N10" i="4" s="1"/>
  <c r="H24" i="4"/>
  <c r="H10" i="4"/>
  <c r="AB10" i="4" l="1"/>
  <c r="Z10" i="4"/>
  <c r="T10" i="4"/>
  <c r="L10" i="4"/>
  <c r="V10" i="4"/>
  <c r="R10" i="4"/>
  <c r="X10" i="4"/>
  <c r="P10" i="4"/>
  <c r="Z24" i="4"/>
  <c r="V24" i="4"/>
  <c r="R24" i="4"/>
  <c r="P24" i="4"/>
  <c r="T24" i="4"/>
  <c r="L24" i="4"/>
  <c r="AB24" i="4"/>
  <c r="X24" i="4"/>
  <c r="F32" i="4"/>
  <c r="G32" i="4" l="1"/>
  <c r="D32" i="4" l="1"/>
  <c r="H32" i="4" s="1"/>
  <c r="H15" i="4"/>
  <c r="J15" i="4"/>
  <c r="N15" i="4" s="1"/>
  <c r="H19" i="4"/>
  <c r="J19" i="4"/>
  <c r="N19" i="4" s="1"/>
  <c r="K8" i="4"/>
  <c r="O8" i="4" s="1"/>
  <c r="I8" i="4"/>
  <c r="K12" i="4"/>
  <c r="O12" i="4" s="1"/>
  <c r="I12" i="4"/>
  <c r="K20" i="4"/>
  <c r="O20" i="4" s="1"/>
  <c r="I20" i="4"/>
  <c r="K24" i="4"/>
  <c r="O24" i="4" s="1"/>
  <c r="I24" i="4"/>
  <c r="H25" i="4"/>
  <c r="J25" i="4"/>
  <c r="N25" i="4" s="1"/>
  <c r="H12" i="4"/>
  <c r="J12" i="4"/>
  <c r="N12" i="4" s="1"/>
  <c r="H16" i="4"/>
  <c r="J16" i="4"/>
  <c r="N16" i="4" s="1"/>
  <c r="H20" i="4"/>
  <c r="J20" i="4"/>
  <c r="N20" i="4" s="1"/>
  <c r="I9" i="4"/>
  <c r="K9" i="4"/>
  <c r="O9" i="4" s="1"/>
  <c r="K13" i="4"/>
  <c r="O13" i="4" s="1"/>
  <c r="I13" i="4"/>
  <c r="I17" i="4"/>
  <c r="K17" i="4"/>
  <c r="O17" i="4" s="1"/>
  <c r="K21" i="4"/>
  <c r="O21" i="4" s="1"/>
  <c r="I21" i="4"/>
  <c r="I25" i="4"/>
  <c r="K25" i="4"/>
  <c r="O25" i="4" s="1"/>
  <c r="H21" i="4"/>
  <c r="J21" i="4"/>
  <c r="N21" i="4" s="1"/>
  <c r="K10" i="4"/>
  <c r="O10" i="4" s="1"/>
  <c r="I10" i="4"/>
  <c r="K14" i="4"/>
  <c r="O14" i="4" s="1"/>
  <c r="I14" i="4"/>
  <c r="K18" i="4"/>
  <c r="O18" i="4" s="1"/>
  <c r="I18" i="4"/>
  <c r="K22" i="4"/>
  <c r="O22" i="4" s="1"/>
  <c r="I22" i="4"/>
  <c r="H11" i="4"/>
  <c r="J11" i="4"/>
  <c r="N11" i="4" s="1"/>
  <c r="J23" i="4"/>
  <c r="N23" i="4" s="1"/>
  <c r="H23" i="4"/>
  <c r="K16" i="4"/>
  <c r="O16" i="4" s="1"/>
  <c r="I16" i="4"/>
  <c r="H8" i="4"/>
  <c r="J8" i="4"/>
  <c r="N8" i="4" s="1"/>
  <c r="H13" i="4"/>
  <c r="J13" i="4"/>
  <c r="N13" i="4" s="1"/>
  <c r="H17" i="4"/>
  <c r="J17" i="4"/>
  <c r="N17" i="4" s="1"/>
  <c r="J9" i="4"/>
  <c r="N9" i="4" s="1"/>
  <c r="J14" i="4"/>
  <c r="N14" i="4" s="1"/>
  <c r="H14" i="4"/>
  <c r="J18" i="4"/>
  <c r="N18" i="4" s="1"/>
  <c r="H18" i="4"/>
  <c r="J22" i="4"/>
  <c r="N22" i="4" s="1"/>
  <c r="H22" i="4"/>
  <c r="K11" i="4"/>
  <c r="O11" i="4" s="1"/>
  <c r="I11" i="4"/>
  <c r="K15" i="4"/>
  <c r="O15" i="4" s="1"/>
  <c r="I15" i="4"/>
  <c r="I19" i="4"/>
  <c r="K19" i="4"/>
  <c r="O19" i="4" s="1"/>
  <c r="I23" i="4"/>
  <c r="K23" i="4"/>
  <c r="O23" i="4" s="1"/>
  <c r="I32" i="4"/>
  <c r="F11" i="3"/>
  <c r="H11" i="3" s="1"/>
  <c r="F10" i="3"/>
  <c r="H10" i="3" s="1"/>
  <c r="F9" i="3"/>
  <c r="H9" i="3" s="1"/>
  <c r="W8" i="4" l="1"/>
  <c r="S8" i="4"/>
  <c r="U8" i="4"/>
  <c r="M8" i="4"/>
  <c r="AA8" i="4"/>
  <c r="Y8" i="4"/>
  <c r="Q8" i="4"/>
  <c r="X8" i="4"/>
  <c r="T8" i="4"/>
  <c r="P8" i="4"/>
  <c r="L8" i="4"/>
  <c r="Z8" i="4"/>
  <c r="R8" i="4"/>
  <c r="V8" i="4"/>
  <c r="AB14" i="4"/>
  <c r="X14" i="4"/>
  <c r="T14" i="4"/>
  <c r="P14" i="4"/>
  <c r="L14" i="4"/>
  <c r="V14" i="4"/>
  <c r="Z14" i="4"/>
  <c r="R14" i="4"/>
  <c r="Z23" i="4"/>
  <c r="V23" i="4"/>
  <c r="R23" i="4"/>
  <c r="T23" i="4"/>
  <c r="X23" i="4"/>
  <c r="L23" i="4"/>
  <c r="AB23" i="4"/>
  <c r="P23" i="4"/>
  <c r="AC22" i="4"/>
  <c r="S22" i="4"/>
  <c r="M22" i="4"/>
  <c r="W22" i="4"/>
  <c r="Q22" i="4"/>
  <c r="AA22" i="4"/>
  <c r="Y22" i="4"/>
  <c r="U22" i="4"/>
  <c r="AA20" i="4"/>
  <c r="U20" i="4"/>
  <c r="Y20" i="4"/>
  <c r="Q20" i="4"/>
  <c r="AC20" i="4"/>
  <c r="S20" i="4"/>
  <c r="M20" i="4"/>
  <c r="W20" i="4"/>
  <c r="X9" i="4"/>
  <c r="P9" i="4"/>
  <c r="Z9" i="4"/>
  <c r="V9" i="4"/>
  <c r="R9" i="4"/>
  <c r="AB9" i="4"/>
  <c r="T9" i="4"/>
  <c r="L9" i="4"/>
  <c r="AB12" i="4"/>
  <c r="X12" i="4"/>
  <c r="T12" i="4"/>
  <c r="P12" i="4"/>
  <c r="L12" i="4"/>
  <c r="V12" i="4"/>
  <c r="R12" i="4"/>
  <c r="Z12" i="4"/>
  <c r="Z19" i="4"/>
  <c r="V19" i="4"/>
  <c r="R19" i="4"/>
  <c r="T19" i="4"/>
  <c r="X19" i="4"/>
  <c r="P19" i="4"/>
  <c r="L19" i="4"/>
  <c r="AB19" i="4"/>
  <c r="Z18" i="4"/>
  <c r="V18" i="4"/>
  <c r="R18" i="4"/>
  <c r="X18" i="4"/>
  <c r="AB18" i="4"/>
  <c r="L18" i="4"/>
  <c r="P18" i="4"/>
  <c r="T18" i="4"/>
  <c r="AA16" i="4"/>
  <c r="U16" i="4"/>
  <c r="Y16" i="4"/>
  <c r="W16" i="4"/>
  <c r="M16" i="4"/>
  <c r="AC16" i="4"/>
  <c r="S16" i="4"/>
  <c r="Q16" i="4"/>
  <c r="AC18" i="4"/>
  <c r="S18" i="4"/>
  <c r="M18" i="4"/>
  <c r="W18" i="4"/>
  <c r="Q18" i="4"/>
  <c r="Y18" i="4"/>
  <c r="U18" i="4"/>
  <c r="AA18" i="4"/>
  <c r="AC10" i="4"/>
  <c r="Y10" i="4"/>
  <c r="W10" i="4"/>
  <c r="S10" i="4"/>
  <c r="M10" i="4"/>
  <c r="AA10" i="4"/>
  <c r="U10" i="4"/>
  <c r="Q10" i="4"/>
  <c r="W21" i="4"/>
  <c r="Q21" i="4"/>
  <c r="AA21" i="4"/>
  <c r="U21" i="4"/>
  <c r="AC21" i="4"/>
  <c r="S21" i="4"/>
  <c r="M21" i="4"/>
  <c r="Y21" i="4"/>
  <c r="AC13" i="4"/>
  <c r="Y13" i="4"/>
  <c r="U13" i="4"/>
  <c r="Q13" i="4"/>
  <c r="M13" i="4"/>
  <c r="S13" i="4"/>
  <c r="W13" i="4"/>
  <c r="AA13" i="4"/>
  <c r="AA24" i="4"/>
  <c r="U24" i="4"/>
  <c r="Y24" i="4"/>
  <c r="W24" i="4"/>
  <c r="M24" i="4"/>
  <c r="AC24" i="4"/>
  <c r="S24" i="4"/>
  <c r="Q24" i="4"/>
  <c r="AC12" i="4"/>
  <c r="Y12" i="4"/>
  <c r="U12" i="4"/>
  <c r="Q12" i="4"/>
  <c r="M12" i="4"/>
  <c r="W12" i="4"/>
  <c r="AA12" i="4"/>
  <c r="S12" i="4"/>
  <c r="Y15" i="4"/>
  <c r="AC15" i="4"/>
  <c r="S15" i="4"/>
  <c r="M15" i="4"/>
  <c r="U15" i="4"/>
  <c r="AA15" i="4"/>
  <c r="Q15" i="4"/>
  <c r="W15" i="4"/>
  <c r="Z22" i="4"/>
  <c r="V22" i="4"/>
  <c r="R22" i="4"/>
  <c r="X22" i="4"/>
  <c r="AB22" i="4"/>
  <c r="L22" i="4"/>
  <c r="T22" i="4"/>
  <c r="P22" i="4"/>
  <c r="AC14" i="4"/>
  <c r="Y14" i="4"/>
  <c r="U14" i="4"/>
  <c r="Q14" i="4"/>
  <c r="M14" i="4"/>
  <c r="AA14" i="4"/>
  <c r="S14" i="4"/>
  <c r="W14" i="4"/>
  <c r="Y19" i="4"/>
  <c r="AC19" i="4"/>
  <c r="S19" i="4"/>
  <c r="M19" i="4"/>
  <c r="AA19" i="4"/>
  <c r="Q19" i="4"/>
  <c r="W19" i="4"/>
  <c r="U19" i="4"/>
  <c r="Z17" i="4"/>
  <c r="V17" i="4"/>
  <c r="R17" i="4"/>
  <c r="AB17" i="4"/>
  <c r="L17" i="4"/>
  <c r="P17" i="4"/>
  <c r="X17" i="4"/>
  <c r="T17" i="4"/>
  <c r="AB11" i="4"/>
  <c r="X11" i="4"/>
  <c r="T11" i="4"/>
  <c r="P11" i="4"/>
  <c r="L11" i="4"/>
  <c r="Z11" i="4"/>
  <c r="R11" i="4"/>
  <c r="V11" i="4"/>
  <c r="Z20" i="4"/>
  <c r="V20" i="4"/>
  <c r="R20" i="4"/>
  <c r="P20" i="4"/>
  <c r="T20" i="4"/>
  <c r="AB20" i="4"/>
  <c r="L20" i="4"/>
  <c r="X20" i="4"/>
  <c r="Z25" i="4"/>
  <c r="V25" i="4"/>
  <c r="R25" i="4"/>
  <c r="AB25" i="4"/>
  <c r="L25" i="4"/>
  <c r="P25" i="4"/>
  <c r="X25" i="4"/>
  <c r="T25" i="4"/>
  <c r="AC11" i="4"/>
  <c r="Y11" i="4"/>
  <c r="U11" i="4"/>
  <c r="Q11" i="4"/>
  <c r="M11" i="4"/>
  <c r="AA11" i="4"/>
  <c r="W11" i="4"/>
  <c r="S11" i="4"/>
  <c r="Y23" i="4"/>
  <c r="AC23" i="4"/>
  <c r="S23" i="4"/>
  <c r="M23" i="4"/>
  <c r="U23" i="4"/>
  <c r="AA23" i="4"/>
  <c r="Q23" i="4"/>
  <c r="W23" i="4"/>
  <c r="AB13" i="4"/>
  <c r="X13" i="4"/>
  <c r="T13" i="4"/>
  <c r="P13" i="4"/>
  <c r="L13" i="4"/>
  <c r="Z13" i="4"/>
  <c r="R13" i="4"/>
  <c r="V13" i="4"/>
  <c r="Z21" i="4"/>
  <c r="V21" i="4"/>
  <c r="R21" i="4"/>
  <c r="AB21" i="4"/>
  <c r="L21" i="4"/>
  <c r="P21" i="4"/>
  <c r="X21" i="4"/>
  <c r="T21" i="4"/>
  <c r="W25" i="4"/>
  <c r="Q25" i="4"/>
  <c r="AA25" i="4"/>
  <c r="U25" i="4"/>
  <c r="M25" i="4"/>
  <c r="AC25" i="4"/>
  <c r="Y25" i="4"/>
  <c r="S25" i="4"/>
  <c r="W17" i="4"/>
  <c r="Q17" i="4"/>
  <c r="AA17" i="4"/>
  <c r="U17" i="4"/>
  <c r="M17" i="4"/>
  <c r="AC17" i="4"/>
  <c r="S17" i="4"/>
  <c r="Y17" i="4"/>
  <c r="AA9" i="4"/>
  <c r="W9" i="4"/>
  <c r="S9" i="4"/>
  <c r="Y9" i="4"/>
  <c r="Q9" i="4"/>
  <c r="AC9" i="4"/>
  <c r="U9" i="4"/>
  <c r="M9" i="4"/>
  <c r="Z16" i="4"/>
  <c r="V16" i="4"/>
  <c r="R16" i="4"/>
  <c r="P16" i="4"/>
  <c r="T16" i="4"/>
  <c r="L16" i="4"/>
  <c r="AB16" i="4"/>
  <c r="X16" i="4"/>
  <c r="Z15" i="4"/>
  <c r="V15" i="4"/>
  <c r="R15" i="4"/>
  <c r="T15" i="4"/>
  <c r="X15" i="4"/>
  <c r="L15" i="4"/>
  <c r="AB15" i="4"/>
  <c r="P15" i="4"/>
  <c r="O11" i="3"/>
  <c r="K11" i="3"/>
  <c r="G11" i="3"/>
  <c r="N11" i="3"/>
  <c r="J11" i="3"/>
  <c r="L11" i="3"/>
  <c r="M11" i="3"/>
  <c r="I11" i="3"/>
  <c r="O9" i="3"/>
  <c r="N9" i="3"/>
  <c r="J9" i="3"/>
  <c r="G9" i="3"/>
  <c r="M9" i="3"/>
  <c r="I9" i="3"/>
  <c r="L9" i="3"/>
  <c r="K9" i="3"/>
  <c r="M10" i="3"/>
  <c r="I10" i="3"/>
  <c r="J10" i="3"/>
  <c r="L10" i="3"/>
  <c r="N10" i="3"/>
  <c r="O10" i="3"/>
  <c r="K10" i="3"/>
  <c r="G10" i="3"/>
  <c r="AC8" i="4"/>
  <c r="K32" i="4"/>
  <c r="AB8" i="4"/>
  <c r="J32" i="4"/>
  <c r="E10" i="3"/>
  <c r="E9" i="3"/>
  <c r="F7" i="3"/>
  <c r="D7" i="3"/>
  <c r="O7" i="3" l="1"/>
  <c r="K7" i="3"/>
  <c r="N7" i="3"/>
  <c r="L7" i="3"/>
  <c r="M7" i="3"/>
  <c r="Y32" i="4"/>
  <c r="M32" i="4"/>
  <c r="W32" i="4"/>
  <c r="V32" i="4"/>
  <c r="L32" i="4"/>
  <c r="N32" i="4"/>
  <c r="P32" i="4"/>
  <c r="AB32" i="4"/>
  <c r="U32" i="4"/>
  <c r="AA32" i="4"/>
  <c r="Z32" i="4"/>
  <c r="AC32" i="4"/>
  <c r="O32" i="4"/>
  <c r="Q32" i="4"/>
  <c r="S32" i="4"/>
  <c r="T32" i="4"/>
  <c r="R32" i="4"/>
  <c r="X32" i="4"/>
  <c r="I7" i="3"/>
  <c r="J7" i="3"/>
  <c r="H7" i="3"/>
  <c r="G7" i="3"/>
  <c r="E7" i="3"/>
  <c r="Q33" i="2"/>
  <c r="Q26" i="2"/>
  <c r="Q20" i="2"/>
  <c r="Q16" i="2"/>
  <c r="Q12" i="2"/>
  <c r="F9" i="2"/>
  <c r="V35" i="2"/>
  <c r="U35" i="2"/>
  <c r="T35" i="2"/>
  <c r="S35" i="2"/>
  <c r="R35" i="2"/>
  <c r="Q35" i="2"/>
  <c r="Q31" i="2" s="1"/>
  <c r="L35" i="2"/>
  <c r="K35" i="2"/>
  <c r="J35" i="2"/>
  <c r="I35" i="2"/>
  <c r="H35" i="2"/>
  <c r="G35" i="2"/>
  <c r="G25" i="2" s="1"/>
  <c r="N34" i="2"/>
  <c r="M34" i="2"/>
  <c r="D34" i="2"/>
  <c r="C34" i="2"/>
  <c r="P33" i="2"/>
  <c r="V33" i="2" s="1"/>
  <c r="O33" i="2"/>
  <c r="F33" i="2"/>
  <c r="E33" i="2"/>
  <c r="P32" i="2"/>
  <c r="V32" i="2" s="1"/>
  <c r="O32" i="2"/>
  <c r="F32" i="2"/>
  <c r="L32" i="2" s="1"/>
  <c r="E32" i="2"/>
  <c r="P31" i="2"/>
  <c r="V31" i="2" s="1"/>
  <c r="O31" i="2"/>
  <c r="F31" i="2"/>
  <c r="E31" i="2"/>
  <c r="P30" i="2"/>
  <c r="V30" i="2" s="1"/>
  <c r="O30" i="2"/>
  <c r="F30" i="2"/>
  <c r="L30" i="2" s="1"/>
  <c r="E30" i="2"/>
  <c r="P29" i="2"/>
  <c r="V29" i="2" s="1"/>
  <c r="O29" i="2"/>
  <c r="F29" i="2"/>
  <c r="E29" i="2"/>
  <c r="P28" i="2"/>
  <c r="V28" i="2" s="1"/>
  <c r="O28" i="2"/>
  <c r="F28" i="2"/>
  <c r="L28" i="2" s="1"/>
  <c r="E28" i="2"/>
  <c r="P27" i="2"/>
  <c r="V27" i="2" s="1"/>
  <c r="O27" i="2"/>
  <c r="F27" i="2"/>
  <c r="E27" i="2"/>
  <c r="P26" i="2"/>
  <c r="V26" i="2" s="1"/>
  <c r="O26" i="2"/>
  <c r="F26" i="2"/>
  <c r="L26" i="2" s="1"/>
  <c r="E26" i="2"/>
  <c r="P25" i="2"/>
  <c r="V25" i="2" s="1"/>
  <c r="O25" i="2"/>
  <c r="F25" i="2"/>
  <c r="E25" i="2"/>
  <c r="P24" i="2"/>
  <c r="V24" i="2" s="1"/>
  <c r="O24" i="2"/>
  <c r="F24" i="2"/>
  <c r="L24" i="2" s="1"/>
  <c r="E24" i="2"/>
  <c r="P23" i="2"/>
  <c r="V23" i="2" s="1"/>
  <c r="O23" i="2"/>
  <c r="F23" i="2"/>
  <c r="E23" i="2"/>
  <c r="P22" i="2"/>
  <c r="V22" i="2" s="1"/>
  <c r="O22" i="2"/>
  <c r="F22" i="2"/>
  <c r="L22" i="2" s="1"/>
  <c r="E22" i="2"/>
  <c r="P21" i="2"/>
  <c r="V21" i="2" s="1"/>
  <c r="O21" i="2"/>
  <c r="F21" i="2"/>
  <c r="E21" i="2"/>
  <c r="P20" i="2"/>
  <c r="V20" i="2" s="1"/>
  <c r="O20" i="2"/>
  <c r="F20" i="2"/>
  <c r="L20" i="2" s="1"/>
  <c r="E20" i="2"/>
  <c r="P19" i="2"/>
  <c r="V19" i="2" s="1"/>
  <c r="O19" i="2"/>
  <c r="F19" i="2"/>
  <c r="E19" i="2"/>
  <c r="P18" i="2"/>
  <c r="V18" i="2" s="1"/>
  <c r="O18" i="2"/>
  <c r="F18" i="2"/>
  <c r="L18" i="2" s="1"/>
  <c r="E18" i="2"/>
  <c r="P17" i="2"/>
  <c r="V17" i="2" s="1"/>
  <c r="O17" i="2"/>
  <c r="F17" i="2"/>
  <c r="E17" i="2"/>
  <c r="P16" i="2"/>
  <c r="V16" i="2" s="1"/>
  <c r="O16" i="2"/>
  <c r="F16" i="2"/>
  <c r="L16" i="2" s="1"/>
  <c r="E16" i="2"/>
  <c r="P15" i="2"/>
  <c r="V15" i="2" s="1"/>
  <c r="O15" i="2"/>
  <c r="F15" i="2"/>
  <c r="E15" i="2"/>
  <c r="P14" i="2"/>
  <c r="V14" i="2" s="1"/>
  <c r="O14" i="2"/>
  <c r="F14" i="2"/>
  <c r="L14" i="2" s="1"/>
  <c r="E14" i="2"/>
  <c r="P13" i="2"/>
  <c r="V13" i="2" s="1"/>
  <c r="O13" i="2"/>
  <c r="F13" i="2"/>
  <c r="E13" i="2"/>
  <c r="P12" i="2"/>
  <c r="V12" i="2" s="1"/>
  <c r="O12" i="2"/>
  <c r="F12" i="2"/>
  <c r="L12" i="2" s="1"/>
  <c r="E12" i="2"/>
  <c r="P11" i="2"/>
  <c r="V11" i="2" s="1"/>
  <c r="O11" i="2"/>
  <c r="F11" i="2"/>
  <c r="E11" i="2"/>
  <c r="P10" i="2"/>
  <c r="V10" i="2" s="1"/>
  <c r="O10" i="2"/>
  <c r="F10" i="2"/>
  <c r="L10" i="2" s="1"/>
  <c r="E10" i="2"/>
  <c r="P9" i="2"/>
  <c r="V9" i="2" s="1"/>
  <c r="O9" i="2"/>
  <c r="E9" i="2"/>
  <c r="G18" i="2" l="1"/>
  <c r="G22" i="2"/>
  <c r="G26" i="2"/>
  <c r="G9" i="2"/>
  <c r="G14" i="2"/>
  <c r="G19" i="2"/>
  <c r="G23" i="2"/>
  <c r="G28" i="2"/>
  <c r="Q13" i="2"/>
  <c r="Q17" i="2"/>
  <c r="Q21" i="2"/>
  <c r="Q27" i="2"/>
  <c r="G13" i="2"/>
  <c r="G10" i="2"/>
  <c r="G15" i="2"/>
  <c r="G20" i="2"/>
  <c r="G24" i="2"/>
  <c r="G29" i="2"/>
  <c r="Q14" i="2"/>
  <c r="Q18" i="2"/>
  <c r="Q24" i="2"/>
  <c r="Q30" i="2"/>
  <c r="G11" i="2"/>
  <c r="G17" i="2"/>
  <c r="G21" i="2"/>
  <c r="Q9" i="2"/>
  <c r="Q15" i="2"/>
  <c r="Q19" i="2"/>
  <c r="Q25" i="2"/>
  <c r="L9" i="2"/>
  <c r="L11" i="2"/>
  <c r="L13" i="2"/>
  <c r="L15" i="2"/>
  <c r="L17" i="2"/>
  <c r="L19" i="2"/>
  <c r="L21" i="2"/>
  <c r="L23" i="2"/>
  <c r="L25" i="2"/>
  <c r="L27" i="2"/>
  <c r="L29" i="2"/>
  <c r="L31" i="2"/>
  <c r="L33" i="2"/>
  <c r="O34" i="2"/>
  <c r="E34" i="2"/>
  <c r="V34" i="2"/>
  <c r="Q23" i="2"/>
  <c r="G33" i="2"/>
  <c r="H9" i="2"/>
  <c r="R9" i="2"/>
  <c r="H10" i="2"/>
  <c r="R10" i="2"/>
  <c r="H11" i="2"/>
  <c r="R11" i="2"/>
  <c r="H12" i="2"/>
  <c r="R12" i="2"/>
  <c r="H13" i="2"/>
  <c r="R13" i="2"/>
  <c r="H14" i="2"/>
  <c r="R14" i="2"/>
  <c r="H15" i="2"/>
  <c r="R15" i="2"/>
  <c r="H16" i="2"/>
  <c r="R16" i="2"/>
  <c r="H17" i="2"/>
  <c r="R17" i="2"/>
  <c r="H18" i="2"/>
  <c r="R18" i="2"/>
  <c r="H19" i="2"/>
  <c r="R19" i="2"/>
  <c r="H20" i="2"/>
  <c r="R20" i="2"/>
  <c r="H21" i="2"/>
  <c r="R21" i="2"/>
  <c r="H22" i="2"/>
  <c r="R22" i="2"/>
  <c r="H23" i="2"/>
  <c r="R23" i="2"/>
  <c r="H24" i="2"/>
  <c r="R24" i="2"/>
  <c r="H25" i="2"/>
  <c r="R25" i="2"/>
  <c r="H26" i="2"/>
  <c r="R26" i="2"/>
  <c r="H27" i="2"/>
  <c r="R27" i="2"/>
  <c r="H28" i="2"/>
  <c r="R28" i="2"/>
  <c r="H29" i="2"/>
  <c r="R29" i="2"/>
  <c r="H30" i="2"/>
  <c r="R30" i="2"/>
  <c r="H31" i="2"/>
  <c r="R31" i="2"/>
  <c r="H32" i="2"/>
  <c r="R32" i="2"/>
  <c r="H33" i="2"/>
  <c r="R33" i="2"/>
  <c r="F34" i="2"/>
  <c r="I9" i="2"/>
  <c r="S9" i="2"/>
  <c r="I10" i="2"/>
  <c r="S10" i="2"/>
  <c r="I11" i="2"/>
  <c r="S11" i="2"/>
  <c r="I12" i="2"/>
  <c r="S12" i="2"/>
  <c r="I13" i="2"/>
  <c r="S13" i="2"/>
  <c r="I14" i="2"/>
  <c r="S14" i="2"/>
  <c r="I15" i="2"/>
  <c r="S15" i="2"/>
  <c r="I16" i="2"/>
  <c r="S16" i="2"/>
  <c r="I17" i="2"/>
  <c r="S17" i="2"/>
  <c r="I18" i="2"/>
  <c r="S18" i="2"/>
  <c r="I19" i="2"/>
  <c r="S19" i="2"/>
  <c r="I20" i="2"/>
  <c r="S20" i="2"/>
  <c r="I21" i="2"/>
  <c r="S21" i="2"/>
  <c r="I22" i="2"/>
  <c r="S22" i="2"/>
  <c r="I23" i="2"/>
  <c r="S23" i="2"/>
  <c r="I24" i="2"/>
  <c r="S24" i="2"/>
  <c r="I25" i="2"/>
  <c r="S25" i="2"/>
  <c r="I26" i="2"/>
  <c r="S26" i="2"/>
  <c r="I27" i="2"/>
  <c r="S27" i="2"/>
  <c r="I28" i="2"/>
  <c r="S28" i="2"/>
  <c r="I29" i="2"/>
  <c r="S29" i="2"/>
  <c r="I30" i="2"/>
  <c r="S30" i="2"/>
  <c r="I31" i="2"/>
  <c r="S31" i="2"/>
  <c r="I32" i="2"/>
  <c r="S32" i="2"/>
  <c r="I33" i="2"/>
  <c r="S33" i="2"/>
  <c r="Q11" i="2"/>
  <c r="G16" i="2"/>
  <c r="Q28" i="2"/>
  <c r="Q29" i="2"/>
  <c r="G31" i="2"/>
  <c r="G32" i="2"/>
  <c r="J9" i="2"/>
  <c r="T9" i="2"/>
  <c r="J10" i="2"/>
  <c r="T10" i="2"/>
  <c r="J11" i="2"/>
  <c r="T11" i="2"/>
  <c r="J12" i="2"/>
  <c r="T12" i="2"/>
  <c r="J13" i="2"/>
  <c r="T13" i="2"/>
  <c r="J14" i="2"/>
  <c r="T14" i="2"/>
  <c r="J15" i="2"/>
  <c r="T15" i="2"/>
  <c r="J16" i="2"/>
  <c r="T16" i="2"/>
  <c r="J17" i="2"/>
  <c r="T17" i="2"/>
  <c r="J18" i="2"/>
  <c r="T18" i="2"/>
  <c r="J19" i="2"/>
  <c r="T19" i="2"/>
  <c r="J20" i="2"/>
  <c r="T20" i="2"/>
  <c r="J21" i="2"/>
  <c r="T21" i="2"/>
  <c r="J22" i="2"/>
  <c r="T22" i="2"/>
  <c r="J23" i="2"/>
  <c r="T23" i="2"/>
  <c r="J24" i="2"/>
  <c r="T24" i="2"/>
  <c r="J25" i="2"/>
  <c r="T25" i="2"/>
  <c r="J26" i="2"/>
  <c r="T26" i="2"/>
  <c r="J27" i="2"/>
  <c r="T27" i="2"/>
  <c r="J28" i="2"/>
  <c r="T28" i="2"/>
  <c r="J29" i="2"/>
  <c r="T29" i="2"/>
  <c r="J30" i="2"/>
  <c r="T30" i="2"/>
  <c r="J31" i="2"/>
  <c r="T31" i="2"/>
  <c r="J32" i="2"/>
  <c r="T32" i="2"/>
  <c r="J33" i="2"/>
  <c r="T33" i="2"/>
  <c r="P34" i="2"/>
  <c r="Q10" i="2"/>
  <c r="K9" i="2"/>
  <c r="U9" i="2"/>
  <c r="K10" i="2"/>
  <c r="U10" i="2"/>
  <c r="K11" i="2"/>
  <c r="U11" i="2"/>
  <c r="K12" i="2"/>
  <c r="U12" i="2"/>
  <c r="K13" i="2"/>
  <c r="U13" i="2"/>
  <c r="K14" i="2"/>
  <c r="U14" i="2"/>
  <c r="K15" i="2"/>
  <c r="U15" i="2"/>
  <c r="K16" i="2"/>
  <c r="U16" i="2"/>
  <c r="K17" i="2"/>
  <c r="U17" i="2"/>
  <c r="K18" i="2"/>
  <c r="U18" i="2"/>
  <c r="K19" i="2"/>
  <c r="U19" i="2"/>
  <c r="K20" i="2"/>
  <c r="U20" i="2"/>
  <c r="K21" i="2"/>
  <c r="U21" i="2"/>
  <c r="K22" i="2"/>
  <c r="U22" i="2"/>
  <c r="K23" i="2"/>
  <c r="U23" i="2"/>
  <c r="K24" i="2"/>
  <c r="U24" i="2"/>
  <c r="K25" i="2"/>
  <c r="U25" i="2"/>
  <c r="K26" i="2"/>
  <c r="U26" i="2"/>
  <c r="K27" i="2"/>
  <c r="U27" i="2"/>
  <c r="K28" i="2"/>
  <c r="U28" i="2"/>
  <c r="K29" i="2"/>
  <c r="U29" i="2"/>
  <c r="K30" i="2"/>
  <c r="U30" i="2"/>
  <c r="K31" i="2"/>
  <c r="U31" i="2"/>
  <c r="K32" i="2"/>
  <c r="U32" i="2"/>
  <c r="K33" i="2"/>
  <c r="U33" i="2"/>
  <c r="G12" i="2"/>
  <c r="Q22" i="2"/>
  <c r="G27" i="2"/>
  <c r="G30" i="2"/>
  <c r="Q32" i="2"/>
  <c r="L34" i="2" l="1"/>
  <c r="I34" i="2"/>
  <c r="U34" i="2"/>
  <c r="K34" i="2"/>
  <c r="T34" i="2"/>
  <c r="R34" i="2"/>
  <c r="Q34" i="2"/>
  <c r="J34" i="2"/>
  <c r="G34" i="2"/>
  <c r="H34" i="2"/>
  <c r="S34" i="2"/>
</calcChain>
</file>

<file path=xl/sharedStrings.xml><?xml version="1.0" encoding="utf-8"?>
<sst xmlns="http://schemas.openxmlformats.org/spreadsheetml/2006/main" count="176" uniqueCount="103">
  <si>
    <t>STT</t>
  </si>
  <si>
    <t>BHTN</t>
  </si>
  <si>
    <t>BHYT</t>
  </si>
  <si>
    <t>Số KH</t>
  </si>
  <si>
    <t>%KH</t>
  </si>
  <si>
    <t>Còn TH</t>
  </si>
  <si>
    <t>Dự kiến số người tham gia tăng hằng tháng</t>
  </si>
  <si>
    <t>Tháng 7</t>
  </si>
  <si>
    <t>Tháng 8</t>
  </si>
  <si>
    <t>Tháng 9</t>
  </si>
  <si>
    <t>Tháng 10</t>
  </si>
  <si>
    <t>Tháng 11</t>
  </si>
  <si>
    <t>Tháng 12</t>
  </si>
  <si>
    <t>BẢO HIỂM XÃ HỘI VIỆT NAM</t>
  </si>
  <si>
    <t>BẢO HIỂM XÃ HỘI TỈNH AN GIANG</t>
  </si>
  <si>
    <t>Châu Đốc</t>
  </si>
  <si>
    <t>An Phú</t>
  </si>
  <si>
    <t>Tân Châu</t>
  </si>
  <si>
    <t xml:space="preserve">Phú Tân </t>
  </si>
  <si>
    <t>Châu Phú</t>
  </si>
  <si>
    <t>Tịnh Biên</t>
  </si>
  <si>
    <t>Tri Tôn</t>
  </si>
  <si>
    <t>Chợ Mới</t>
  </si>
  <si>
    <t>Thoại Sơn</t>
  </si>
  <si>
    <t>Long Xuyên</t>
  </si>
  <si>
    <t>Rạch Giá</t>
  </si>
  <si>
    <t>Hà Tiên</t>
  </si>
  <si>
    <t>Kiên Lương</t>
  </si>
  <si>
    <t>Hòn Đất</t>
  </si>
  <si>
    <t>Tân Hiệp</t>
  </si>
  <si>
    <t>Giồng Riềng</t>
  </si>
  <si>
    <t>Gò Quao</t>
  </si>
  <si>
    <t>An Biên</t>
  </si>
  <si>
    <t>An Minh</t>
  </si>
  <si>
    <t>Vĩnh Thuận</t>
  </si>
  <si>
    <t>Phú Quốc</t>
  </si>
  <si>
    <t>Kiên Hải</t>
  </si>
  <si>
    <t>U Minh Thượng</t>
  </si>
  <si>
    <t>Giang Thành</t>
  </si>
  <si>
    <t>Châu Thành</t>
  </si>
  <si>
    <t>Tổng</t>
  </si>
  <si>
    <t>*Ghi chú: Chỉ tiêu các tháng là số phải phát triển thêm. Kết quả đánh giá chỉ tiêu sẽ tính số luỹ kế!</t>
  </si>
  <si>
    <t>BHXH Cơ sở</t>
  </si>
  <si>
    <t>BHXH VN</t>
  </si>
  <si>
    <t xml:space="preserve">Kết quả thực hiện 6 tháng </t>
  </si>
  <si>
    <t>CHỈ TIÊU PHẤN ĐẤU PHÁT TRIỂN NGƯỜI THAM GIA BHTN, BHYT 06 THÁNG CUỐI NĂM 2025</t>
  </si>
  <si>
    <t>PHỤ LỤC II</t>
  </si>
  <si>
    <t>Trongđó:</t>
  </si>
  <si>
    <t>- BHXH bắt buộc</t>
  </si>
  <si>
    <t>- BHXH tự nguyện</t>
  </si>
  <si>
    <t>Số người tham gia BHXH</t>
  </si>
  <si>
    <t>Số người tham gia BHYT</t>
  </si>
  <si>
    <t>Chỉ tiêu</t>
  </si>
  <si>
    <t>%Kế hoạch</t>
  </si>
  <si>
    <t>Số kế hoạch</t>
  </si>
  <si>
    <t>Còn phải thực hiện</t>
  </si>
  <si>
    <t xml:space="preserve">Đơn vị </t>
  </si>
  <si>
    <t>Dân số</t>
  </si>
  <si>
    <t>BHXH TN</t>
  </si>
  <si>
    <t>Phụ lục II</t>
  </si>
  <si>
    <t>Phụ lục I</t>
  </si>
  <si>
    <t>% Kế hoạch</t>
  </si>
  <si>
    <t>Tháng 4</t>
  </si>
  <si>
    <t>Tháng 5</t>
  </si>
  <si>
    <t>Tháng 6</t>
  </si>
  <si>
    <t>Tháng 4 (10%)</t>
  </si>
  <si>
    <t>Tháng 6 (10%)</t>
  </si>
  <si>
    <t>Tháng 8 (10%)</t>
  </si>
  <si>
    <t>Tháng 9 (10%)</t>
  </si>
  <si>
    <t>Tháng 10 (10%)</t>
  </si>
  <si>
    <t>Tháng 11 (10%)</t>
  </si>
  <si>
    <t>Tháng 12 (10%)</t>
  </si>
  <si>
    <t>Tháng 7 (15%)</t>
  </si>
  <si>
    <t>CHỈ TIÊU PHẤN ĐẤU PHÁT TRIỂN NGƯỜI THAM GIA BHXH, BHYT NĂM 2026</t>
  </si>
  <si>
    <t>Kết quả thực hiện đến tháng 03-2026</t>
  </si>
  <si>
    <t>Kết quả thực hiện đến tháng 03/2026</t>
  </si>
  <si>
    <t>Tháng 5 (15%)</t>
  </si>
  <si>
    <t>Ấp Tân An</t>
  </si>
  <si>
    <t>Ấp Tân Phú</t>
  </si>
  <si>
    <t>(Kèm theo Kế hoạch số      /KH-UBND ngày      tháng      năm 2026 của Ủy ban nhân dân xã Tân Hội)</t>
  </si>
  <si>
    <t>Ấp Phú Hội</t>
  </si>
  <si>
    <t>Ấp Phú Hòa</t>
  </si>
  <si>
    <t>Ấp Tân Vụ</t>
  </si>
  <si>
    <t>Ấp Tân Lập</t>
  </si>
  <si>
    <t>Ấp Tân Thọ</t>
  </si>
  <si>
    <t>Ấp Tân Hưng</t>
  </si>
  <si>
    <t>Ấp Tân Hồng</t>
  </si>
  <si>
    <t>Ấp Đập Đá</t>
  </si>
  <si>
    <t>Ấp Phú Hiệp</t>
  </si>
  <si>
    <t>Ấp Bình Thành</t>
  </si>
  <si>
    <t>Ấp Chí Thành</t>
  </si>
  <si>
    <t>Ấp Tân Lộc</t>
  </si>
  <si>
    <t>Ấp Tân Lợi</t>
  </si>
  <si>
    <t>Ấp Tân Tiến</t>
  </si>
  <si>
    <t>Ấp Tân Hà B</t>
  </si>
  <si>
    <t>Ấp Tân Hòa B</t>
  </si>
  <si>
    <t>Ấp Tân Phát B</t>
  </si>
  <si>
    <t>Ấp Tân Thành</t>
  </si>
  <si>
    <t>Ấp Kênh 5 B</t>
  </si>
  <si>
    <t>Ấp Kênh 2B</t>
  </si>
  <si>
    <t>Ấp Tân Long</t>
  </si>
  <si>
    <t>Ấp Kênh 4B</t>
  </si>
  <si>
    <t>CHỈ TIÊU PHẤN ĐẤU PHÁT TRIỂN NGƯỜI THAM GIA BHXH, BHYT NĂM 2026 TẠI CÁC ẤP, KHU PHỐ TRÊN ĐỊA BÀN XÃ TÂN HỘI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</si>
</sst>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#,##0.00000000000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i/>
      <sz val="14"/>
      <color rgb="FF000000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0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i/>
      <sz val="14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78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9" fontId="3" fillId="2" borderId="0" xfId="1" applyFont="1" applyFill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3" fontId="8" fillId="0" borderId="1" xfId="0" applyNumberFormat="1" applyFont="1" applyBorder="1" applyAlignment="1">
      <alignment horizontal="center" vertical="center" shrinkToFit="1"/>
    </xf>
    <xf numFmtId="10" fontId="8" fillId="0" borderId="1" xfId="1" applyNumberFormat="1" applyFont="1" applyBorder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 shrinkToFit="1"/>
    </xf>
    <xf numFmtId="164" fontId="8" fillId="0" borderId="4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shrinkToFit="1"/>
    </xf>
    <xf numFmtId="3" fontId="8" fillId="0" borderId="7" xfId="0" applyNumberFormat="1" applyFont="1" applyBorder="1" applyAlignment="1">
      <alignment horizontal="center" vertical="center" shrinkToFit="1"/>
    </xf>
    <xf numFmtId="1" fontId="8" fillId="0" borderId="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left" vertical="center" wrapText="1"/>
    </xf>
    <xf numFmtId="3" fontId="9" fillId="0" borderId="7" xfId="0" applyNumberFormat="1" applyFont="1" applyBorder="1" applyAlignment="1">
      <alignment horizontal="center" vertical="center" shrinkToFit="1"/>
    </xf>
    <xf numFmtId="164" fontId="9" fillId="0" borderId="7" xfId="0" applyNumberFormat="1" applyFont="1" applyBorder="1" applyAlignment="1">
      <alignment horizontal="center" vertical="center" shrinkToFit="1"/>
    </xf>
    <xf numFmtId="0" fontId="10" fillId="0" borderId="7" xfId="0" quotePrefix="1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shrinkToFit="1"/>
    </xf>
    <xf numFmtId="3" fontId="11" fillId="0" borderId="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3" fontId="4" fillId="3" borderId="7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3" fontId="4" fillId="3" borderId="7" xfId="3" applyNumberFormat="1" applyFont="1" applyFill="1" applyBorder="1" applyAlignment="1">
      <alignment horizontal="center" vertical="center" wrapText="1"/>
    </xf>
    <xf numFmtId="9" fontId="4" fillId="3" borderId="7" xfId="1" applyFont="1" applyFill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1" fontId="16" fillId="3" borderId="0" xfId="0" applyNumberFormat="1" applyFont="1" applyFill="1" applyAlignment="1">
      <alignment horizontal="left" vertical="top"/>
    </xf>
    <xf numFmtId="3" fontId="13" fillId="3" borderId="1" xfId="0" applyNumberFormat="1" applyFont="1" applyFill="1" applyBorder="1" applyAlignment="1">
      <alignment horizontal="center" vertical="top" shrinkToFit="1"/>
    </xf>
    <xf numFmtId="3" fontId="14" fillId="3" borderId="1" xfId="0" applyNumberFormat="1" applyFont="1" applyFill="1" applyBorder="1" applyAlignment="1">
      <alignment horizontal="center" vertical="top" shrinkToFit="1"/>
    </xf>
    <xf numFmtId="3" fontId="16" fillId="3" borderId="0" xfId="0" applyNumberFormat="1" applyFont="1" applyFill="1" applyAlignment="1">
      <alignment horizontal="left" vertical="top"/>
    </xf>
    <xf numFmtId="165" fontId="16" fillId="3" borderId="0" xfId="0" applyNumberFormat="1" applyFont="1" applyFill="1" applyAlignment="1">
      <alignment horizontal="left" vertical="top"/>
    </xf>
    <xf numFmtId="0" fontId="5" fillId="3" borderId="0" xfId="2" applyFont="1" applyFill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left" vertical="top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top" wrapText="1"/>
    </xf>
    <xf numFmtId="0" fontId="14" fillId="3" borderId="16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shrinkToFit="1"/>
    </xf>
    <xf numFmtId="1" fontId="8" fillId="0" borderId="6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top"/>
    </xf>
  </cellXfs>
  <cellStyles count="4">
    <cellStyle name="Comma" xfId="3" builtinId="3"/>
    <cellStyle name="Normal" xfId="0" builtinId="0"/>
    <cellStyle name="Normal 6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885825</xdr:colOff>
      <xdr:row>2</xdr:row>
      <xdr:rowOff>38100</xdr:rowOff>
    </xdr:from>
    <xdr:to>
      <xdr:col>2</xdr:col>
      <xdr:colOff>666750</xdr:colOff>
      <xdr:row>2</xdr:row>
      <xdr:rowOff>38100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0168D95-8C74-4A19-8D2F-26623DD4568A}"/>
            </a:ext>
          </a:extLst>
        </xdr:cNvPr>
        <xdr:cNvCxnSpPr/>
      </xdr:nvCxnSpPr>
      <xdr:spPr>
        <a:xfrm>
          <a:off x="1323975" y="514350"/>
          <a:ext cx="1104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"/>
  <sheetViews>
    <sheetView tabSelected="1" zoomScale="70" zoomScaleNormal="70" workbookViewId="0">
      <selection activeCell="A3" sqref="A3:AC3"/>
    </sheetView>
  </sheetViews>
  <sheetFormatPr defaultRowHeight="12.75" x14ac:dyDescent="0.2"/>
  <cols>
    <col min="1" max="1" width="7.6640625" style="38" bestFit="1" customWidth="1"/>
    <col min="2" max="2" width="26.83203125" style="38" customWidth="1"/>
    <col min="3" max="3" width="11" style="38" bestFit="1" customWidth="1"/>
    <col min="4" max="4" width="13.33203125" style="38" customWidth="1"/>
    <col min="5" max="6" width="14.6640625" style="38" customWidth="1"/>
    <col min="7" max="7" width="18.83203125" style="38" customWidth="1"/>
    <col min="8" max="8" width="9.83203125" style="38" bestFit="1" customWidth="1"/>
    <col min="9" max="9" width="15" style="38" customWidth="1"/>
    <col min="10" max="19" width="15.1640625" style="38" customWidth="1"/>
    <col min="20" max="20" width="14.5" style="38" customWidth="1"/>
    <col min="21" max="21" width="18.5" style="38" customWidth="1"/>
    <col min="22" max="22" width="19.5" style="38" bestFit="1" customWidth="1"/>
    <col min="23" max="23" width="15.1640625" style="38" bestFit="1" customWidth="1"/>
    <col min="24" max="24" width="19.1640625" style="38" bestFit="1" customWidth="1"/>
    <col min="25" max="25" width="16.6640625" style="38" customWidth="1"/>
    <col min="26" max="26" width="19.1640625" style="38" bestFit="1" customWidth="1"/>
    <col min="27" max="28" width="14.6640625" style="38" customWidth="1"/>
    <col min="29" max="29" width="17.6640625" style="38" bestFit="1" customWidth="1"/>
    <col min="30" max="30" width="21.1640625" style="38" customWidth="1"/>
    <col min="31" max="33" width="9.33203125" style="38" customWidth="1"/>
    <col min="34" max="16384" width="9.33203125" style="38"/>
  </cols>
  <sheetData>
    <row r="1" spans="1:33" ht="18.75" x14ac:dyDescent="0.2">
      <c r="A1" s="45" t="s">
        <v>59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33" ht="18.75" x14ac:dyDescent="0.2">
      <c r="A2" s="46" t="s">
        <v>102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33" ht="18.75" x14ac:dyDescent="0.2">
      <c r="A3" s="47" t="s">
        <v>79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33" ht="18.75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33" ht="36.75" customHeight="1" x14ac:dyDescent="0.2">
      <c r="A5" s="50" t="s">
        <v>0</v>
      </c>
      <c r="B5" s="50" t="s">
        <v>56</v>
      </c>
      <c r="C5" s="50" t="s">
        <v>57</v>
      </c>
      <c r="D5" s="49" t="s">
        <v>54</v>
      </c>
      <c r="E5" s="49"/>
      <c r="F5" s="49" t="s">
        <v>75</v>
      </c>
      <c r="G5" s="49"/>
      <c r="H5" s="57" t="s">
        <v>61</v>
      </c>
      <c r="I5" s="58"/>
      <c r="J5" s="57" t="s">
        <v>55</v>
      </c>
      <c r="K5" s="58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8"/>
    </row>
    <row r="6" spans="1:33" ht="18.75" customHeight="1" x14ac:dyDescent="0.2">
      <c r="A6" s="51"/>
      <c r="B6" s="51"/>
      <c r="C6" s="51"/>
      <c r="D6" s="54" t="s">
        <v>2</v>
      </c>
      <c r="E6" s="54" t="s">
        <v>58</v>
      </c>
      <c r="F6" s="54" t="s">
        <v>2</v>
      </c>
      <c r="G6" s="54" t="s">
        <v>58</v>
      </c>
      <c r="H6" s="54" t="s">
        <v>2</v>
      </c>
      <c r="I6" s="54" t="s">
        <v>58</v>
      </c>
      <c r="J6" s="54" t="s">
        <v>2</v>
      </c>
      <c r="K6" s="54" t="s">
        <v>58</v>
      </c>
      <c r="L6" s="57" t="s">
        <v>65</v>
      </c>
      <c r="M6" s="58"/>
      <c r="N6" s="57" t="s">
        <v>76</v>
      </c>
      <c r="O6" s="58"/>
      <c r="P6" s="57" t="s">
        <v>66</v>
      </c>
      <c r="Q6" s="58"/>
      <c r="R6" s="57" t="s">
        <v>72</v>
      </c>
      <c r="S6" s="58"/>
      <c r="T6" s="57" t="s">
        <v>67</v>
      </c>
      <c r="U6" s="58"/>
      <c r="V6" s="57" t="s">
        <v>68</v>
      </c>
      <c r="W6" s="58"/>
      <c r="X6" s="57" t="s">
        <v>69</v>
      </c>
      <c r="Y6" s="58"/>
      <c r="Z6" s="57" t="s">
        <v>70</v>
      </c>
      <c r="AA6" s="58"/>
      <c r="AB6" s="57" t="s">
        <v>71</v>
      </c>
      <c r="AC6" s="58"/>
    </row>
    <row r="7" spans="1:33" ht="21" customHeight="1" x14ac:dyDescent="0.2">
      <c r="A7" s="53"/>
      <c r="B7" s="52"/>
      <c r="C7" s="53"/>
      <c r="D7" s="54"/>
      <c r="E7" s="54"/>
      <c r="F7" s="54"/>
      <c r="G7" s="54"/>
      <c r="H7" s="54"/>
      <c r="I7" s="54"/>
      <c r="J7" s="54"/>
      <c r="K7" s="54"/>
      <c r="L7" s="30" t="s">
        <v>2</v>
      </c>
      <c r="M7" s="30" t="s">
        <v>58</v>
      </c>
      <c r="N7" s="30" t="s">
        <v>2</v>
      </c>
      <c r="O7" s="30" t="s">
        <v>58</v>
      </c>
      <c r="P7" s="30" t="s">
        <v>2</v>
      </c>
      <c r="Q7" s="30" t="s">
        <v>58</v>
      </c>
      <c r="R7" s="30" t="s">
        <v>2</v>
      </c>
      <c r="S7" s="30" t="s">
        <v>58</v>
      </c>
      <c r="T7" s="30" t="s">
        <v>2</v>
      </c>
      <c r="U7" s="30" t="s">
        <v>58</v>
      </c>
      <c r="V7" s="30" t="s">
        <v>2</v>
      </c>
      <c r="W7" s="30" t="s">
        <v>58</v>
      </c>
      <c r="X7" s="30" t="s">
        <v>2</v>
      </c>
      <c r="Y7" s="30" t="s">
        <v>58</v>
      </c>
      <c r="Z7" s="30" t="s">
        <v>2</v>
      </c>
      <c r="AA7" s="30" t="s">
        <v>58</v>
      </c>
      <c r="AB7" s="30" t="s">
        <v>2</v>
      </c>
      <c r="AC7" s="30" t="s">
        <v>58</v>
      </c>
    </row>
    <row r="8" spans="1:33" ht="18.75" x14ac:dyDescent="0.2">
      <c r="A8" s="30">
        <v>1</v>
      </c>
      <c r="B8" s="31" t="s">
        <v>80</v>
      </c>
      <c r="C8" s="32">
        <v>2192.5755288370951</v>
      </c>
      <c r="D8" s="32">
        <f>(33762/37133)*C8</f>
        <v>1993.5296099048826</v>
      </c>
      <c r="E8" s="33">
        <f>(864/37133)*C8</f>
        <v>51.016218913506862</v>
      </c>
      <c r="F8" s="34">
        <v>1728.0286464826509</v>
      </c>
      <c r="G8" s="33">
        <f>(327/37133)*C8</f>
        <v>19.308221741570307</v>
      </c>
      <c r="H8" s="35">
        <f>F8/D8</f>
        <v>0.86681865064703023</v>
      </c>
      <c r="I8" s="35">
        <f>G8/E8</f>
        <v>0.37847222222222227</v>
      </c>
      <c r="J8" s="32">
        <f>D8-F8</f>
        <v>265.50096342223173</v>
      </c>
      <c r="K8" s="33">
        <f>E8-G8</f>
        <v>31.707997171936555</v>
      </c>
      <c r="L8" s="33">
        <f>J8*10%</f>
        <v>26.550096342223174</v>
      </c>
      <c r="M8" s="33">
        <f>K8*10%</f>
        <v>3.1707997171936557</v>
      </c>
      <c r="N8" s="33">
        <f>J8*15%</f>
        <v>39.825144513334756</v>
      </c>
      <c r="O8" s="33">
        <f>K8*15%</f>
        <v>4.7561995757904834</v>
      </c>
      <c r="P8" s="33">
        <f>J8*10%</f>
        <v>26.550096342223174</v>
      </c>
      <c r="Q8" s="33">
        <f>K8*10%</f>
        <v>3.1707997171936557</v>
      </c>
      <c r="R8" s="33">
        <f>J8*15%</f>
        <v>39.825144513334756</v>
      </c>
      <c r="S8" s="33">
        <f>K8*15%</f>
        <v>4.7561995757904834</v>
      </c>
      <c r="T8" s="33">
        <f>J8*10%</f>
        <v>26.550096342223174</v>
      </c>
      <c r="U8" s="33">
        <f>K8*19%</f>
        <v>6.0245194626679455</v>
      </c>
      <c r="V8" s="33">
        <f>J8*10%</f>
        <v>26.550096342223174</v>
      </c>
      <c r="W8" s="33">
        <f>K8*10%</f>
        <v>3.1707997171936557</v>
      </c>
      <c r="X8" s="33">
        <f>J8*10%</f>
        <v>26.550096342223174</v>
      </c>
      <c r="Y8" s="33">
        <f>K8*10%</f>
        <v>3.1707997171936557</v>
      </c>
      <c r="Z8" s="33">
        <f>J8*10%</f>
        <v>26.550096342223174</v>
      </c>
      <c r="AA8" s="33">
        <f>K8*10%</f>
        <v>3.1707997171936557</v>
      </c>
      <c r="AB8" s="33">
        <f>J8*10%</f>
        <v>26.550096342223174</v>
      </c>
      <c r="AC8" s="33">
        <f>K8*10%</f>
        <v>3.1707997171936557</v>
      </c>
      <c r="AD8" s="31" t="s">
        <v>80</v>
      </c>
      <c r="AE8" s="38">
        <v>1627</v>
      </c>
      <c r="AF8" s="40">
        <f>(1711/37133)*C8</f>
        <v>101.02864648265074</v>
      </c>
      <c r="AG8" s="40">
        <f>AE8+AF8</f>
        <v>1728.0286464826509</v>
      </c>
    </row>
    <row r="9" spans="1:33" ht="18.75" x14ac:dyDescent="0.2">
      <c r="A9" s="37">
        <v>2</v>
      </c>
      <c r="B9" s="31" t="s">
        <v>81</v>
      </c>
      <c r="C9" s="32">
        <v>2100.9665420950491</v>
      </c>
      <c r="D9" s="32">
        <f t="shared" ref="D9:D31" si="0">(47022/51798)*C9</f>
        <v>1907.2483250780608</v>
      </c>
      <c r="E9" s="33">
        <f t="shared" ref="E9:E31" si="1">(864/37133)*C9</f>
        <v>48.884687269278608</v>
      </c>
      <c r="F9" s="34">
        <v>1232.8075230529348</v>
      </c>
      <c r="G9" s="33">
        <f t="shared" ref="G9:G31" si="2">(327/37133)*C9</f>
        <v>18.501496223442253</v>
      </c>
      <c r="H9" s="35">
        <f>F9/D9</f>
        <v>0.64638018387169272</v>
      </c>
      <c r="I9" s="35">
        <f t="shared" ref="I9:I32" si="3">G9/E9</f>
        <v>0.37847222222222227</v>
      </c>
      <c r="J9" s="32">
        <f t="shared" ref="J9:J25" si="4">D9-F9</f>
        <v>674.440802025126</v>
      </c>
      <c r="K9" s="33">
        <f t="shared" ref="K9:K25" si="5">E9-G9</f>
        <v>30.383191045836355</v>
      </c>
      <c r="L9" s="33">
        <f t="shared" ref="L9:L25" si="6">J9*10%</f>
        <v>67.444080202512609</v>
      </c>
      <c r="M9" s="33">
        <f t="shared" ref="M9:M25" si="7">K9*10%</f>
        <v>3.0383191045836355</v>
      </c>
      <c r="N9" s="33">
        <f t="shared" ref="N9:N25" si="8">J9*15%</f>
        <v>101.16612030376889</v>
      </c>
      <c r="O9" s="33">
        <f t="shared" ref="O9:O25" si="9">K9*15%</f>
        <v>4.5574786568754533</v>
      </c>
      <c r="P9" s="33">
        <f t="shared" ref="P9:P25" si="10">J9*10%</f>
        <v>67.444080202512609</v>
      </c>
      <c r="Q9" s="33">
        <f t="shared" ref="Q9:Q25" si="11">K9*10%</f>
        <v>3.0383191045836355</v>
      </c>
      <c r="R9" s="33">
        <f t="shared" ref="R9:R25" si="12">J9*15%</f>
        <v>101.16612030376889</v>
      </c>
      <c r="S9" s="33">
        <f t="shared" ref="S9:S25" si="13">K9*15%</f>
        <v>4.5574786568754533</v>
      </c>
      <c r="T9" s="33">
        <f t="shared" ref="T9:T25" si="14">J9*10%</f>
        <v>67.444080202512609</v>
      </c>
      <c r="U9" s="33">
        <f t="shared" ref="U9:U25" si="15">K9*19%</f>
        <v>5.7728062987089075</v>
      </c>
      <c r="V9" s="33">
        <f t="shared" ref="V9:V25" si="16">J9*10%</f>
        <v>67.444080202512609</v>
      </c>
      <c r="W9" s="33">
        <f t="shared" ref="W9:W25" si="17">K9*10%</f>
        <v>3.0383191045836355</v>
      </c>
      <c r="X9" s="33">
        <f t="shared" ref="X9:X25" si="18">J9*10%</f>
        <v>67.444080202512609</v>
      </c>
      <c r="Y9" s="33">
        <f t="shared" ref="Y9:Y25" si="19">K9*10%</f>
        <v>3.0383191045836355</v>
      </c>
      <c r="Z9" s="33">
        <f t="shared" ref="Z9:Z25" si="20">J9*10%</f>
        <v>67.444080202512609</v>
      </c>
      <c r="AA9" s="33">
        <f t="shared" ref="AA9:AA25" si="21">K9*10%</f>
        <v>3.0383191045836355</v>
      </c>
      <c r="AB9" s="33">
        <f t="shared" ref="AB9:AB25" si="22">J9*10%</f>
        <v>67.444080202512609</v>
      </c>
      <c r="AC9" s="33">
        <f t="shared" ref="AC9:AC25" si="23">K9*10%</f>
        <v>3.0383191045836355</v>
      </c>
      <c r="AD9" s="31" t="s">
        <v>81</v>
      </c>
      <c r="AE9" s="38">
        <v>1136</v>
      </c>
      <c r="AF9" s="40">
        <f t="shared" ref="AF9:AF31" si="24">(1711/37133)*C9</f>
        <v>96.807523052934826</v>
      </c>
      <c r="AG9" s="40">
        <f>AE9+AF9</f>
        <v>1232.8075230529348</v>
      </c>
    </row>
    <row r="10" spans="1:33" ht="18.75" x14ac:dyDescent="0.2">
      <c r="A10" s="30">
        <v>3</v>
      </c>
      <c r="B10" s="31" t="s">
        <v>82</v>
      </c>
      <c r="C10" s="32">
        <v>827.50095716441331</v>
      </c>
      <c r="D10" s="32">
        <f t="shared" si="0"/>
        <v>751.20178400295458</v>
      </c>
      <c r="E10" s="33">
        <f t="shared" si="1"/>
        <v>19.25405507203978</v>
      </c>
      <c r="F10" s="34">
        <v>649.12926878270844</v>
      </c>
      <c r="G10" s="33">
        <f t="shared" si="2"/>
        <v>7.2871250099039449</v>
      </c>
      <c r="H10" s="35">
        <f t="shared" ref="H10:H32" si="25">F10/D10</f>
        <v>0.8641210425828213</v>
      </c>
      <c r="I10" s="35">
        <f t="shared" si="3"/>
        <v>0.37847222222222227</v>
      </c>
      <c r="J10" s="32">
        <f t="shared" si="4"/>
        <v>102.07251522024615</v>
      </c>
      <c r="K10" s="33">
        <f t="shared" si="5"/>
        <v>11.966930062135834</v>
      </c>
      <c r="L10" s="33">
        <f t="shared" si="6"/>
        <v>10.207251522024615</v>
      </c>
      <c r="M10" s="33">
        <f t="shared" si="7"/>
        <v>1.1966930062135834</v>
      </c>
      <c r="N10" s="33">
        <f t="shared" si="8"/>
        <v>15.310877283036922</v>
      </c>
      <c r="O10" s="33">
        <f t="shared" si="9"/>
        <v>1.795039509320375</v>
      </c>
      <c r="P10" s="33">
        <f t="shared" si="10"/>
        <v>10.207251522024615</v>
      </c>
      <c r="Q10" s="33">
        <f t="shared" si="11"/>
        <v>1.1966930062135834</v>
      </c>
      <c r="R10" s="33">
        <f t="shared" si="12"/>
        <v>15.310877283036922</v>
      </c>
      <c r="S10" s="33">
        <f t="shared" si="13"/>
        <v>1.795039509320375</v>
      </c>
      <c r="T10" s="33">
        <f t="shared" si="14"/>
        <v>10.207251522024615</v>
      </c>
      <c r="U10" s="33">
        <f t="shared" si="15"/>
        <v>2.2737167118058084</v>
      </c>
      <c r="V10" s="33">
        <f t="shared" si="16"/>
        <v>10.207251522024615</v>
      </c>
      <c r="W10" s="33">
        <f t="shared" si="17"/>
        <v>1.1966930062135834</v>
      </c>
      <c r="X10" s="33">
        <f t="shared" si="18"/>
        <v>10.207251522024615</v>
      </c>
      <c r="Y10" s="33">
        <f t="shared" si="19"/>
        <v>1.1966930062135834</v>
      </c>
      <c r="Z10" s="33">
        <f t="shared" si="20"/>
        <v>10.207251522024615</v>
      </c>
      <c r="AA10" s="33">
        <f t="shared" si="21"/>
        <v>1.1966930062135834</v>
      </c>
      <c r="AB10" s="33">
        <f t="shared" si="22"/>
        <v>10.207251522024615</v>
      </c>
      <c r="AC10" s="33">
        <f t="shared" si="23"/>
        <v>1.1966930062135834</v>
      </c>
      <c r="AD10" s="31" t="s">
        <v>82</v>
      </c>
      <c r="AE10" s="38">
        <v>611</v>
      </c>
      <c r="AF10" s="40">
        <f t="shared" si="24"/>
        <v>38.129268782708401</v>
      </c>
      <c r="AG10" s="40">
        <f t="shared" ref="AG10:AG31" si="26">AE10+AF10</f>
        <v>649.12926878270844</v>
      </c>
    </row>
    <row r="11" spans="1:33" ht="18.75" x14ac:dyDescent="0.2">
      <c r="A11" s="30">
        <v>4</v>
      </c>
      <c r="B11" s="31" t="s">
        <v>83</v>
      </c>
      <c r="C11" s="32">
        <v>1167.7629079205833</v>
      </c>
      <c r="D11" s="32">
        <f t="shared" si="0"/>
        <v>1060.0901088119554</v>
      </c>
      <c r="E11" s="33">
        <f t="shared" si="1"/>
        <v>27.171172607744701</v>
      </c>
      <c r="F11" s="34">
        <v>843.80772723593884</v>
      </c>
      <c r="G11" s="33">
        <f t="shared" si="2"/>
        <v>10.283534077236711</v>
      </c>
      <c r="H11" s="35">
        <f t="shared" si="25"/>
        <v>0.79597736100150529</v>
      </c>
      <c r="I11" s="35">
        <f t="shared" si="3"/>
        <v>0.37847222222222227</v>
      </c>
      <c r="J11" s="32">
        <f t="shared" si="4"/>
        <v>216.28238157601652</v>
      </c>
      <c r="K11" s="33">
        <f t="shared" si="5"/>
        <v>16.887638530507992</v>
      </c>
      <c r="L11" s="33">
        <f t="shared" si="6"/>
        <v>21.628238157601654</v>
      </c>
      <c r="M11" s="33">
        <f t="shared" si="7"/>
        <v>1.6887638530507993</v>
      </c>
      <c r="N11" s="33">
        <f t="shared" si="8"/>
        <v>32.442357236402479</v>
      </c>
      <c r="O11" s="33">
        <f t="shared" si="9"/>
        <v>2.5331457795761989</v>
      </c>
      <c r="P11" s="33">
        <f t="shared" si="10"/>
        <v>21.628238157601654</v>
      </c>
      <c r="Q11" s="33">
        <f t="shared" si="11"/>
        <v>1.6887638530507993</v>
      </c>
      <c r="R11" s="33">
        <f t="shared" si="12"/>
        <v>32.442357236402479</v>
      </c>
      <c r="S11" s="33">
        <f t="shared" si="13"/>
        <v>2.5331457795761989</v>
      </c>
      <c r="T11" s="33">
        <f t="shared" si="14"/>
        <v>21.628238157601654</v>
      </c>
      <c r="U11" s="33">
        <f t="shared" si="15"/>
        <v>3.2086513207965184</v>
      </c>
      <c r="V11" s="33">
        <f t="shared" si="16"/>
        <v>21.628238157601654</v>
      </c>
      <c r="W11" s="33">
        <f t="shared" si="17"/>
        <v>1.6887638530507993</v>
      </c>
      <c r="X11" s="33">
        <f t="shared" si="18"/>
        <v>21.628238157601654</v>
      </c>
      <c r="Y11" s="33">
        <f t="shared" si="19"/>
        <v>1.6887638530507993</v>
      </c>
      <c r="Z11" s="33">
        <f t="shared" si="20"/>
        <v>21.628238157601654</v>
      </c>
      <c r="AA11" s="33">
        <f t="shared" si="21"/>
        <v>1.6887638530507993</v>
      </c>
      <c r="AB11" s="33">
        <f t="shared" si="22"/>
        <v>21.628238157601654</v>
      </c>
      <c r="AC11" s="33">
        <f t="shared" si="23"/>
        <v>1.6887638530507993</v>
      </c>
      <c r="AD11" s="31" t="s">
        <v>83</v>
      </c>
      <c r="AE11" s="38">
        <v>790</v>
      </c>
      <c r="AF11" s="40">
        <f t="shared" si="24"/>
        <v>53.80772723593887</v>
      </c>
      <c r="AG11" s="40">
        <f t="shared" si="26"/>
        <v>843.80772723593884</v>
      </c>
    </row>
    <row r="12" spans="1:33" ht="18.75" x14ac:dyDescent="0.2">
      <c r="A12" s="30">
        <v>5</v>
      </c>
      <c r="B12" s="31" t="s">
        <v>84</v>
      </c>
      <c r="C12" s="32">
        <v>2252.9770585571255</v>
      </c>
      <c r="D12" s="32">
        <f t="shared" si="0"/>
        <v>2045.2428133803071</v>
      </c>
      <c r="E12" s="33">
        <f t="shared" si="1"/>
        <v>52.421624393217797</v>
      </c>
      <c r="F12" s="34">
        <v>1574.811804787958</v>
      </c>
      <c r="G12" s="33">
        <f t="shared" si="2"/>
        <v>19.840128676599793</v>
      </c>
      <c r="H12" s="35">
        <f t="shared" si="25"/>
        <v>0.76998769754147822</v>
      </c>
      <c r="I12" s="35">
        <f t="shared" si="3"/>
        <v>0.37847222222222227</v>
      </c>
      <c r="J12" s="32">
        <f t="shared" si="4"/>
        <v>470.43100859234914</v>
      </c>
      <c r="K12" s="33">
        <f t="shared" si="5"/>
        <v>32.581495716618008</v>
      </c>
      <c r="L12" s="33">
        <f t="shared" si="6"/>
        <v>47.043100859234919</v>
      </c>
      <c r="M12" s="33">
        <f t="shared" si="7"/>
        <v>3.258149571661801</v>
      </c>
      <c r="N12" s="33">
        <f t="shared" si="8"/>
        <v>70.564651288852374</v>
      </c>
      <c r="O12" s="33">
        <f t="shared" si="9"/>
        <v>4.887224357492701</v>
      </c>
      <c r="P12" s="33">
        <f t="shared" si="10"/>
        <v>47.043100859234919</v>
      </c>
      <c r="Q12" s="33">
        <f t="shared" si="11"/>
        <v>3.258149571661801</v>
      </c>
      <c r="R12" s="33">
        <f t="shared" si="12"/>
        <v>70.564651288852374</v>
      </c>
      <c r="S12" s="33">
        <f t="shared" si="13"/>
        <v>4.887224357492701</v>
      </c>
      <c r="T12" s="33">
        <f t="shared" si="14"/>
        <v>47.043100859234919</v>
      </c>
      <c r="U12" s="33">
        <f t="shared" si="15"/>
        <v>6.1904841861574216</v>
      </c>
      <c r="V12" s="33">
        <f t="shared" si="16"/>
        <v>47.043100859234919</v>
      </c>
      <c r="W12" s="33">
        <f t="shared" si="17"/>
        <v>3.258149571661801</v>
      </c>
      <c r="X12" s="33">
        <f t="shared" si="18"/>
        <v>47.043100859234919</v>
      </c>
      <c r="Y12" s="33">
        <f t="shared" si="19"/>
        <v>3.258149571661801</v>
      </c>
      <c r="Z12" s="33">
        <f t="shared" si="20"/>
        <v>47.043100859234919</v>
      </c>
      <c r="AA12" s="33">
        <f t="shared" si="21"/>
        <v>3.258149571661801</v>
      </c>
      <c r="AB12" s="33">
        <f t="shared" si="22"/>
        <v>47.043100859234919</v>
      </c>
      <c r="AC12" s="33">
        <f t="shared" si="23"/>
        <v>3.258149571661801</v>
      </c>
      <c r="AD12" s="31" t="s">
        <v>84</v>
      </c>
      <c r="AE12" s="38">
        <v>1471</v>
      </c>
      <c r="AF12" s="40">
        <f t="shared" si="24"/>
        <v>103.81180478795793</v>
      </c>
      <c r="AG12" s="40">
        <f t="shared" si="26"/>
        <v>1574.811804787958</v>
      </c>
    </row>
    <row r="13" spans="1:33" ht="18.75" x14ac:dyDescent="0.2">
      <c r="A13" s="30">
        <v>6</v>
      </c>
      <c r="B13" s="31" t="s">
        <v>85</v>
      </c>
      <c r="C13" s="41">
        <v>1468.7638643587336</v>
      </c>
      <c r="D13" s="32">
        <f t="shared" si="0"/>
        <v>1333.3374730660714</v>
      </c>
      <c r="E13" s="33">
        <f t="shared" si="1"/>
        <v>34.174776581637516</v>
      </c>
      <c r="F13" s="34">
        <v>1130.6771327907197</v>
      </c>
      <c r="G13" s="33">
        <f t="shared" si="2"/>
        <v>12.93420363680031</v>
      </c>
      <c r="H13" s="35">
        <f t="shared" si="25"/>
        <v>0.8480052167068215</v>
      </c>
      <c r="I13" s="35">
        <f t="shared" si="3"/>
        <v>0.37847222222222221</v>
      </c>
      <c r="J13" s="32">
        <f t="shared" si="4"/>
        <v>202.6603402753517</v>
      </c>
      <c r="K13" s="33">
        <f t="shared" si="5"/>
        <v>21.240572944837204</v>
      </c>
      <c r="L13" s="33">
        <f t="shared" si="6"/>
        <v>20.26603402753517</v>
      </c>
      <c r="M13" s="33">
        <f t="shared" si="7"/>
        <v>2.1240572944837206</v>
      </c>
      <c r="N13" s="33">
        <f t="shared" si="8"/>
        <v>30.399051041302755</v>
      </c>
      <c r="O13" s="33">
        <f t="shared" si="9"/>
        <v>3.1860859417255805</v>
      </c>
      <c r="P13" s="33">
        <f t="shared" si="10"/>
        <v>20.26603402753517</v>
      </c>
      <c r="Q13" s="33">
        <f t="shared" si="11"/>
        <v>2.1240572944837206</v>
      </c>
      <c r="R13" s="33">
        <f t="shared" si="12"/>
        <v>30.399051041302755</v>
      </c>
      <c r="S13" s="33">
        <f t="shared" si="13"/>
        <v>3.1860859417255805</v>
      </c>
      <c r="T13" s="33">
        <f t="shared" si="14"/>
        <v>20.26603402753517</v>
      </c>
      <c r="U13" s="33">
        <f t="shared" si="15"/>
        <v>4.0357088595190689</v>
      </c>
      <c r="V13" s="33">
        <f t="shared" si="16"/>
        <v>20.26603402753517</v>
      </c>
      <c r="W13" s="33">
        <f t="shared" si="17"/>
        <v>2.1240572944837206</v>
      </c>
      <c r="X13" s="33">
        <f t="shared" si="18"/>
        <v>20.26603402753517</v>
      </c>
      <c r="Y13" s="33">
        <f t="shared" si="19"/>
        <v>2.1240572944837206</v>
      </c>
      <c r="Z13" s="33">
        <f t="shared" si="20"/>
        <v>20.26603402753517</v>
      </c>
      <c r="AA13" s="33">
        <f t="shared" si="21"/>
        <v>2.1240572944837206</v>
      </c>
      <c r="AB13" s="33">
        <f t="shared" si="22"/>
        <v>20.26603402753517</v>
      </c>
      <c r="AC13" s="33">
        <f t="shared" si="23"/>
        <v>2.1240572944837206</v>
      </c>
      <c r="AD13" s="31" t="s">
        <v>85</v>
      </c>
      <c r="AE13" s="38">
        <v>1063</v>
      </c>
      <c r="AF13" s="40">
        <f t="shared" si="24"/>
        <v>67.677132790719668</v>
      </c>
      <c r="AG13" s="40">
        <f t="shared" si="26"/>
        <v>1130.6771327907197</v>
      </c>
    </row>
    <row r="14" spans="1:33" ht="18.75" x14ac:dyDescent="0.2">
      <c r="A14" s="30">
        <v>7</v>
      </c>
      <c r="B14" s="31" t="s">
        <v>86</v>
      </c>
      <c r="C14" s="41">
        <v>829.5143414884144</v>
      </c>
      <c r="D14" s="32">
        <f t="shared" si="0"/>
        <v>753.02952556987179</v>
      </c>
      <c r="E14" s="33">
        <f t="shared" si="1"/>
        <v>19.300901921363479</v>
      </c>
      <c r="F14" s="34">
        <v>641.22204072621867</v>
      </c>
      <c r="G14" s="33">
        <f t="shared" si="2"/>
        <v>7.3048552410715946</v>
      </c>
      <c r="H14" s="35">
        <f t="shared" si="25"/>
        <v>0.85152310626991634</v>
      </c>
      <c r="I14" s="35">
        <f t="shared" si="3"/>
        <v>0.37847222222222221</v>
      </c>
      <c r="J14" s="32">
        <f t="shared" si="4"/>
        <v>111.80748484365313</v>
      </c>
      <c r="K14" s="33">
        <f t="shared" si="5"/>
        <v>11.996046680291885</v>
      </c>
      <c r="L14" s="33">
        <f t="shared" si="6"/>
        <v>11.180748484365314</v>
      </c>
      <c r="M14" s="33">
        <f t="shared" si="7"/>
        <v>1.1996046680291885</v>
      </c>
      <c r="N14" s="33">
        <f t="shared" si="8"/>
        <v>16.771122726547969</v>
      </c>
      <c r="O14" s="33">
        <f t="shared" si="9"/>
        <v>1.7994070020437827</v>
      </c>
      <c r="P14" s="33">
        <f t="shared" si="10"/>
        <v>11.180748484365314</v>
      </c>
      <c r="Q14" s="33">
        <f t="shared" si="11"/>
        <v>1.1996046680291885</v>
      </c>
      <c r="R14" s="33">
        <f t="shared" si="12"/>
        <v>16.771122726547969</v>
      </c>
      <c r="S14" s="33">
        <f t="shared" si="13"/>
        <v>1.7994070020437827</v>
      </c>
      <c r="T14" s="33">
        <f t="shared" si="14"/>
        <v>11.180748484365314</v>
      </c>
      <c r="U14" s="33">
        <f t="shared" si="15"/>
        <v>2.2792488692554582</v>
      </c>
      <c r="V14" s="33">
        <f t="shared" si="16"/>
        <v>11.180748484365314</v>
      </c>
      <c r="W14" s="33">
        <f t="shared" si="17"/>
        <v>1.1996046680291885</v>
      </c>
      <c r="X14" s="33">
        <f t="shared" si="18"/>
        <v>11.180748484365314</v>
      </c>
      <c r="Y14" s="33">
        <f t="shared" si="19"/>
        <v>1.1996046680291885</v>
      </c>
      <c r="Z14" s="33">
        <f t="shared" si="20"/>
        <v>11.180748484365314</v>
      </c>
      <c r="AA14" s="33">
        <f t="shared" si="21"/>
        <v>1.1996046680291885</v>
      </c>
      <c r="AB14" s="33">
        <f t="shared" si="22"/>
        <v>11.180748484365314</v>
      </c>
      <c r="AC14" s="33">
        <f t="shared" si="23"/>
        <v>1.1996046680291885</v>
      </c>
      <c r="AD14" s="31" t="s">
        <v>86</v>
      </c>
      <c r="AE14" s="38">
        <v>603</v>
      </c>
      <c r="AF14" s="40">
        <f t="shared" si="24"/>
        <v>38.222040726218644</v>
      </c>
      <c r="AG14" s="40">
        <f t="shared" si="26"/>
        <v>641.22204072621867</v>
      </c>
    </row>
    <row r="15" spans="1:33" ht="18.75" x14ac:dyDescent="0.2">
      <c r="A15" s="30">
        <v>8</v>
      </c>
      <c r="B15" s="31" t="s">
        <v>87</v>
      </c>
      <c r="C15" s="41">
        <v>2272.1042096351348</v>
      </c>
      <c r="D15" s="32">
        <f t="shared" si="0"/>
        <v>2062.6063582660199</v>
      </c>
      <c r="E15" s="33">
        <f t="shared" si="1"/>
        <v>52.866669461792924</v>
      </c>
      <c r="F15" s="34">
        <v>1771.6931382513053</v>
      </c>
      <c r="G15" s="33">
        <f t="shared" si="2"/>
        <v>20.008565872692461</v>
      </c>
      <c r="H15" s="35">
        <f t="shared" si="25"/>
        <v>0.85895843923448489</v>
      </c>
      <c r="I15" s="35">
        <f t="shared" si="3"/>
        <v>0.37847222222222221</v>
      </c>
      <c r="J15" s="32">
        <f t="shared" si="4"/>
        <v>290.91322001471462</v>
      </c>
      <c r="K15" s="33">
        <f t="shared" si="5"/>
        <v>32.858103589100466</v>
      </c>
      <c r="L15" s="33">
        <f t="shared" si="6"/>
        <v>29.091322001471465</v>
      </c>
      <c r="M15" s="33">
        <f t="shared" si="7"/>
        <v>3.2858103589100467</v>
      </c>
      <c r="N15" s="33">
        <f t="shared" si="8"/>
        <v>43.636983002207195</v>
      </c>
      <c r="O15" s="33">
        <f t="shared" si="9"/>
        <v>4.9287155383650694</v>
      </c>
      <c r="P15" s="33">
        <f t="shared" si="10"/>
        <v>29.091322001471465</v>
      </c>
      <c r="Q15" s="33">
        <f t="shared" si="11"/>
        <v>3.2858103589100467</v>
      </c>
      <c r="R15" s="33">
        <f t="shared" si="12"/>
        <v>43.636983002207195</v>
      </c>
      <c r="S15" s="33">
        <f t="shared" si="13"/>
        <v>4.9287155383650694</v>
      </c>
      <c r="T15" s="33">
        <f t="shared" si="14"/>
        <v>29.091322001471465</v>
      </c>
      <c r="U15" s="33">
        <f t="shared" si="15"/>
        <v>6.2430396819290888</v>
      </c>
      <c r="V15" s="33">
        <f t="shared" si="16"/>
        <v>29.091322001471465</v>
      </c>
      <c r="W15" s="33">
        <f t="shared" si="17"/>
        <v>3.2858103589100467</v>
      </c>
      <c r="X15" s="33">
        <f t="shared" si="18"/>
        <v>29.091322001471465</v>
      </c>
      <c r="Y15" s="33">
        <f t="shared" si="19"/>
        <v>3.2858103589100467</v>
      </c>
      <c r="Z15" s="33">
        <f t="shared" si="20"/>
        <v>29.091322001471465</v>
      </c>
      <c r="AA15" s="33">
        <f t="shared" si="21"/>
        <v>3.2858103589100467</v>
      </c>
      <c r="AB15" s="33">
        <f t="shared" si="22"/>
        <v>29.091322001471465</v>
      </c>
      <c r="AC15" s="33">
        <f t="shared" si="23"/>
        <v>3.2858103589100467</v>
      </c>
      <c r="AD15" s="31" t="s">
        <v>87</v>
      </c>
      <c r="AE15" s="38">
        <v>1667</v>
      </c>
      <c r="AF15" s="40">
        <f t="shared" si="24"/>
        <v>104.69313825130519</v>
      </c>
      <c r="AG15" s="40">
        <f t="shared" si="26"/>
        <v>1771.6931382513053</v>
      </c>
    </row>
    <row r="16" spans="1:33" ht="18.75" x14ac:dyDescent="0.2">
      <c r="A16" s="30">
        <v>9</v>
      </c>
      <c r="B16" s="31" t="s">
        <v>88</v>
      </c>
      <c r="C16" s="41">
        <v>829.5143414884144</v>
      </c>
      <c r="D16" s="32">
        <f t="shared" si="0"/>
        <v>753.02952556987179</v>
      </c>
      <c r="E16" s="33">
        <f t="shared" si="1"/>
        <v>19.300901921363479</v>
      </c>
      <c r="F16" s="34">
        <v>623.22204072621867</v>
      </c>
      <c r="G16" s="33">
        <f t="shared" si="2"/>
        <v>7.3048552410715946</v>
      </c>
      <c r="H16" s="35">
        <f t="shared" si="25"/>
        <v>0.82761966106784668</v>
      </c>
      <c r="I16" s="35">
        <f t="shared" si="3"/>
        <v>0.37847222222222221</v>
      </c>
      <c r="J16" s="32">
        <f t="shared" si="4"/>
        <v>129.80748484365313</v>
      </c>
      <c r="K16" s="33">
        <f t="shared" si="5"/>
        <v>11.996046680291885</v>
      </c>
      <c r="L16" s="33">
        <f t="shared" si="6"/>
        <v>12.980748484365314</v>
      </c>
      <c r="M16" s="33">
        <f t="shared" si="7"/>
        <v>1.1996046680291885</v>
      </c>
      <c r="N16" s="33">
        <f t="shared" si="8"/>
        <v>19.471122726547968</v>
      </c>
      <c r="O16" s="33">
        <f t="shared" si="9"/>
        <v>1.7994070020437827</v>
      </c>
      <c r="P16" s="33">
        <f t="shared" si="10"/>
        <v>12.980748484365314</v>
      </c>
      <c r="Q16" s="33">
        <f t="shared" si="11"/>
        <v>1.1996046680291885</v>
      </c>
      <c r="R16" s="33">
        <f t="shared" si="12"/>
        <v>19.471122726547968</v>
      </c>
      <c r="S16" s="33">
        <f t="shared" si="13"/>
        <v>1.7994070020437827</v>
      </c>
      <c r="T16" s="33">
        <f t="shared" si="14"/>
        <v>12.980748484365314</v>
      </c>
      <c r="U16" s="33">
        <f t="shared" si="15"/>
        <v>2.2792488692554582</v>
      </c>
      <c r="V16" s="33">
        <f t="shared" si="16"/>
        <v>12.980748484365314</v>
      </c>
      <c r="W16" s="33">
        <f t="shared" si="17"/>
        <v>1.1996046680291885</v>
      </c>
      <c r="X16" s="33">
        <f t="shared" si="18"/>
        <v>12.980748484365314</v>
      </c>
      <c r="Y16" s="33">
        <f t="shared" si="19"/>
        <v>1.1996046680291885</v>
      </c>
      <c r="Z16" s="33">
        <f t="shared" si="20"/>
        <v>12.980748484365314</v>
      </c>
      <c r="AA16" s="33">
        <f t="shared" si="21"/>
        <v>1.1996046680291885</v>
      </c>
      <c r="AB16" s="33">
        <f t="shared" si="22"/>
        <v>12.980748484365314</v>
      </c>
      <c r="AC16" s="33">
        <f t="shared" si="23"/>
        <v>1.1996046680291885</v>
      </c>
      <c r="AD16" s="31" t="s">
        <v>88</v>
      </c>
      <c r="AE16" s="38">
        <v>585</v>
      </c>
      <c r="AF16" s="40">
        <f t="shared" si="24"/>
        <v>38.222040726218644</v>
      </c>
      <c r="AG16" s="40">
        <f t="shared" si="26"/>
        <v>623.22204072621867</v>
      </c>
    </row>
    <row r="17" spans="1:33" ht="18.75" x14ac:dyDescent="0.2">
      <c r="A17" s="30">
        <v>10</v>
      </c>
      <c r="B17" s="31" t="s">
        <v>89</v>
      </c>
      <c r="C17" s="41">
        <v>1653.9952221668264</v>
      </c>
      <c r="D17" s="32">
        <f t="shared" si="0"/>
        <v>1501.4896972224508</v>
      </c>
      <c r="E17" s="33">
        <f t="shared" si="1"/>
        <v>38.484686719417716</v>
      </c>
      <c r="F17" s="34">
        <v>795.2121515936617</v>
      </c>
      <c r="G17" s="33">
        <f t="shared" si="2"/>
        <v>14.565384904224066</v>
      </c>
      <c r="H17" s="35">
        <f t="shared" si="25"/>
        <v>0.52961545661265252</v>
      </c>
      <c r="I17" s="35">
        <f t="shared" si="3"/>
        <v>0.37847222222222221</v>
      </c>
      <c r="J17" s="32">
        <f t="shared" si="4"/>
        <v>706.27754562878908</v>
      </c>
      <c r="K17" s="33">
        <f t="shared" si="5"/>
        <v>23.919301815193649</v>
      </c>
      <c r="L17" s="33">
        <f t="shared" si="6"/>
        <v>70.627754562878906</v>
      </c>
      <c r="M17" s="33">
        <f t="shared" si="7"/>
        <v>2.3919301815193648</v>
      </c>
      <c r="N17" s="33">
        <f t="shared" si="8"/>
        <v>105.94163184431837</v>
      </c>
      <c r="O17" s="33">
        <f t="shared" si="9"/>
        <v>3.5878952722790474</v>
      </c>
      <c r="P17" s="33">
        <f t="shared" si="10"/>
        <v>70.627754562878906</v>
      </c>
      <c r="Q17" s="33">
        <f t="shared" si="11"/>
        <v>2.3919301815193648</v>
      </c>
      <c r="R17" s="33">
        <f t="shared" si="12"/>
        <v>105.94163184431837</v>
      </c>
      <c r="S17" s="33">
        <f t="shared" si="13"/>
        <v>3.5878952722790474</v>
      </c>
      <c r="T17" s="33">
        <f t="shared" si="14"/>
        <v>70.627754562878906</v>
      </c>
      <c r="U17" s="33">
        <f t="shared" si="15"/>
        <v>4.5446673448867934</v>
      </c>
      <c r="V17" s="33">
        <f t="shared" si="16"/>
        <v>70.627754562878906</v>
      </c>
      <c r="W17" s="33">
        <f t="shared" si="17"/>
        <v>2.3919301815193648</v>
      </c>
      <c r="X17" s="33">
        <f t="shared" si="18"/>
        <v>70.627754562878906</v>
      </c>
      <c r="Y17" s="33">
        <f t="shared" si="19"/>
        <v>2.3919301815193648</v>
      </c>
      <c r="Z17" s="33">
        <f t="shared" si="20"/>
        <v>70.627754562878906</v>
      </c>
      <c r="AA17" s="33">
        <f t="shared" si="21"/>
        <v>2.3919301815193648</v>
      </c>
      <c r="AB17" s="33">
        <f t="shared" si="22"/>
        <v>70.627754562878906</v>
      </c>
      <c r="AC17" s="33">
        <f t="shared" si="23"/>
        <v>2.3919301815193648</v>
      </c>
      <c r="AD17" s="31" t="s">
        <v>89</v>
      </c>
      <c r="AE17" s="38">
        <v>719</v>
      </c>
      <c r="AF17" s="40">
        <f t="shared" si="24"/>
        <v>76.212151593661702</v>
      </c>
      <c r="AG17" s="40">
        <f t="shared" si="26"/>
        <v>795.2121515936617</v>
      </c>
    </row>
    <row r="18" spans="1:33" ht="18.75" x14ac:dyDescent="0.2">
      <c r="A18" s="30">
        <v>11</v>
      </c>
      <c r="B18" s="31" t="s">
        <v>90</v>
      </c>
      <c r="C18" s="41">
        <v>1999.2906337329987</v>
      </c>
      <c r="D18" s="32">
        <f t="shared" si="0"/>
        <v>1814.9473759487444</v>
      </c>
      <c r="E18" s="33">
        <f t="shared" si="1"/>
        <v>46.518921378431877</v>
      </c>
      <c r="F18" s="34">
        <v>1232.1225399056677</v>
      </c>
      <c r="G18" s="33">
        <f t="shared" si="2"/>
        <v>17.606119549475956</v>
      </c>
      <c r="H18" s="35">
        <f t="shared" si="25"/>
        <v>0.67887507716943518</v>
      </c>
      <c r="I18" s="35">
        <f t="shared" si="3"/>
        <v>0.37847222222222227</v>
      </c>
      <c r="J18" s="32">
        <f t="shared" si="4"/>
        <v>582.82483604307663</v>
      </c>
      <c r="K18" s="33">
        <f t="shared" si="5"/>
        <v>28.912801828955921</v>
      </c>
      <c r="L18" s="33">
        <f t="shared" si="6"/>
        <v>58.282483604307664</v>
      </c>
      <c r="M18" s="33">
        <f t="shared" si="7"/>
        <v>2.8912801828955921</v>
      </c>
      <c r="N18" s="33">
        <f t="shared" si="8"/>
        <v>87.423725406461486</v>
      </c>
      <c r="O18" s="33">
        <f t="shared" si="9"/>
        <v>4.3369202743433881</v>
      </c>
      <c r="P18" s="33">
        <f t="shared" si="10"/>
        <v>58.282483604307664</v>
      </c>
      <c r="Q18" s="33">
        <f t="shared" si="11"/>
        <v>2.8912801828955921</v>
      </c>
      <c r="R18" s="33">
        <f t="shared" si="12"/>
        <v>87.423725406461486</v>
      </c>
      <c r="S18" s="33">
        <f t="shared" si="13"/>
        <v>4.3369202743433881</v>
      </c>
      <c r="T18" s="33">
        <f t="shared" si="14"/>
        <v>58.282483604307664</v>
      </c>
      <c r="U18" s="33">
        <f t="shared" si="15"/>
        <v>5.4934323475016251</v>
      </c>
      <c r="V18" s="33">
        <f t="shared" si="16"/>
        <v>58.282483604307664</v>
      </c>
      <c r="W18" s="33">
        <f t="shared" si="17"/>
        <v>2.8912801828955921</v>
      </c>
      <c r="X18" s="33">
        <f t="shared" si="18"/>
        <v>58.282483604307664</v>
      </c>
      <c r="Y18" s="33">
        <f t="shared" si="19"/>
        <v>2.8912801828955921</v>
      </c>
      <c r="Z18" s="33">
        <f t="shared" si="20"/>
        <v>58.282483604307664</v>
      </c>
      <c r="AA18" s="33">
        <f t="shared" si="21"/>
        <v>2.8912801828955921</v>
      </c>
      <c r="AB18" s="33">
        <f t="shared" si="22"/>
        <v>58.282483604307664</v>
      </c>
      <c r="AC18" s="33">
        <f t="shared" si="23"/>
        <v>2.8912801828955921</v>
      </c>
      <c r="AD18" s="31" t="s">
        <v>90</v>
      </c>
      <c r="AE18" s="38">
        <v>1140</v>
      </c>
      <c r="AF18" s="40">
        <f t="shared" si="24"/>
        <v>92.12253990566775</v>
      </c>
      <c r="AG18" s="40">
        <f t="shared" si="26"/>
        <v>1232.1225399056677</v>
      </c>
    </row>
    <row r="19" spans="1:33" ht="18.75" x14ac:dyDescent="0.2">
      <c r="A19" s="30">
        <v>12</v>
      </c>
      <c r="B19" s="31" t="s">
        <v>78</v>
      </c>
      <c r="C19" s="41">
        <v>1499.9713213807495</v>
      </c>
      <c r="D19" s="32">
        <f t="shared" si="0"/>
        <v>1361.6674673532877</v>
      </c>
      <c r="E19" s="33">
        <f t="shared" si="1"/>
        <v>34.900902746154841</v>
      </c>
      <c r="F19" s="34">
        <v>1344.1150979151284</v>
      </c>
      <c r="G19" s="33">
        <f t="shared" si="2"/>
        <v>13.20902221989888</v>
      </c>
      <c r="H19" s="35">
        <f t="shared" si="25"/>
        <v>0.9871096505872492</v>
      </c>
      <c r="I19" s="35">
        <f t="shared" si="3"/>
        <v>0.37847222222222221</v>
      </c>
      <c r="J19" s="32">
        <f t="shared" si="4"/>
        <v>17.552369438159303</v>
      </c>
      <c r="K19" s="33">
        <f t="shared" si="5"/>
        <v>21.691880526255961</v>
      </c>
      <c r="L19" s="33">
        <f t="shared" si="6"/>
        <v>1.7552369438159303</v>
      </c>
      <c r="M19" s="33">
        <f t="shared" si="7"/>
        <v>2.169188052625596</v>
      </c>
      <c r="N19" s="33">
        <f t="shared" si="8"/>
        <v>2.6328554157238955</v>
      </c>
      <c r="O19" s="33">
        <f t="shared" si="9"/>
        <v>3.2537820789383942</v>
      </c>
      <c r="P19" s="33">
        <f t="shared" si="10"/>
        <v>1.7552369438159303</v>
      </c>
      <c r="Q19" s="33">
        <f t="shared" si="11"/>
        <v>2.169188052625596</v>
      </c>
      <c r="R19" s="33">
        <f t="shared" si="12"/>
        <v>2.6328554157238955</v>
      </c>
      <c r="S19" s="33">
        <f t="shared" si="13"/>
        <v>3.2537820789383942</v>
      </c>
      <c r="T19" s="33">
        <f t="shared" si="14"/>
        <v>1.7552369438159303</v>
      </c>
      <c r="U19" s="33">
        <f t="shared" si="15"/>
        <v>4.1214572999886325</v>
      </c>
      <c r="V19" s="33">
        <f t="shared" si="16"/>
        <v>1.7552369438159303</v>
      </c>
      <c r="W19" s="33">
        <f t="shared" si="17"/>
        <v>2.169188052625596</v>
      </c>
      <c r="X19" s="33">
        <f t="shared" si="18"/>
        <v>1.7552369438159303</v>
      </c>
      <c r="Y19" s="33">
        <f t="shared" si="19"/>
        <v>2.169188052625596</v>
      </c>
      <c r="Z19" s="33">
        <f t="shared" si="20"/>
        <v>1.7552369438159303</v>
      </c>
      <c r="AA19" s="33">
        <f t="shared" si="21"/>
        <v>2.169188052625596</v>
      </c>
      <c r="AB19" s="33">
        <f t="shared" si="22"/>
        <v>1.7552369438159303</v>
      </c>
      <c r="AC19" s="33">
        <f t="shared" si="23"/>
        <v>2.169188052625596</v>
      </c>
      <c r="AD19" s="31" t="s">
        <v>78</v>
      </c>
      <c r="AE19" s="38">
        <v>1275</v>
      </c>
      <c r="AF19" s="40">
        <f t="shared" si="24"/>
        <v>69.115097915128388</v>
      </c>
      <c r="AG19" s="40">
        <f t="shared" si="26"/>
        <v>1344.1150979151284</v>
      </c>
    </row>
    <row r="20" spans="1:33" ht="18.75" x14ac:dyDescent="0.2">
      <c r="A20" s="30">
        <v>13</v>
      </c>
      <c r="B20" s="31" t="s">
        <v>91</v>
      </c>
      <c r="C20" s="41">
        <v>1635.8747632508171</v>
      </c>
      <c r="D20" s="32">
        <f t="shared" si="0"/>
        <v>1485.0400231201961</v>
      </c>
      <c r="E20" s="33">
        <f t="shared" si="1"/>
        <v>38.063065075504433</v>
      </c>
      <c r="F20" s="34">
        <v>1446.3772041020695</v>
      </c>
      <c r="G20" s="33">
        <f t="shared" si="2"/>
        <v>14.40581282371522</v>
      </c>
      <c r="H20" s="35">
        <f t="shared" si="25"/>
        <v>0.97396513331883627</v>
      </c>
      <c r="I20" s="35">
        <f t="shared" si="3"/>
        <v>0.37847222222222221</v>
      </c>
      <c r="J20" s="32">
        <f t="shared" si="4"/>
        <v>38.662819018126584</v>
      </c>
      <c r="K20" s="33">
        <f t="shared" si="5"/>
        <v>23.657252251789213</v>
      </c>
      <c r="L20" s="33">
        <f t="shared" si="6"/>
        <v>3.8662819018126586</v>
      </c>
      <c r="M20" s="33">
        <f t="shared" si="7"/>
        <v>2.3657252251789216</v>
      </c>
      <c r="N20" s="33">
        <f t="shared" si="8"/>
        <v>5.7994228527189877</v>
      </c>
      <c r="O20" s="33">
        <f t="shared" si="9"/>
        <v>3.5485878377683817</v>
      </c>
      <c r="P20" s="33">
        <f t="shared" si="10"/>
        <v>3.8662819018126586</v>
      </c>
      <c r="Q20" s="33">
        <f t="shared" si="11"/>
        <v>2.3657252251789216</v>
      </c>
      <c r="R20" s="33">
        <f t="shared" si="12"/>
        <v>5.7994228527189877</v>
      </c>
      <c r="S20" s="33">
        <f t="shared" si="13"/>
        <v>3.5485878377683817</v>
      </c>
      <c r="T20" s="33">
        <f t="shared" si="14"/>
        <v>3.8662819018126586</v>
      </c>
      <c r="U20" s="33">
        <f t="shared" si="15"/>
        <v>4.4948779278399504</v>
      </c>
      <c r="V20" s="33">
        <f t="shared" si="16"/>
        <v>3.8662819018126586</v>
      </c>
      <c r="W20" s="33">
        <f t="shared" si="17"/>
        <v>2.3657252251789216</v>
      </c>
      <c r="X20" s="33">
        <f t="shared" si="18"/>
        <v>3.8662819018126586</v>
      </c>
      <c r="Y20" s="33">
        <f t="shared" si="19"/>
        <v>2.3657252251789216</v>
      </c>
      <c r="Z20" s="33">
        <f t="shared" si="20"/>
        <v>3.8662819018126586</v>
      </c>
      <c r="AA20" s="33">
        <f t="shared" si="21"/>
        <v>2.3657252251789216</v>
      </c>
      <c r="AB20" s="33">
        <f t="shared" si="22"/>
        <v>3.8662819018126586</v>
      </c>
      <c r="AC20" s="33">
        <f t="shared" si="23"/>
        <v>2.3657252251789216</v>
      </c>
      <c r="AD20" s="31" t="s">
        <v>91</v>
      </c>
      <c r="AE20" s="38">
        <v>1371</v>
      </c>
      <c r="AF20" s="40">
        <f t="shared" si="24"/>
        <v>75.377204102069527</v>
      </c>
      <c r="AG20" s="40">
        <f t="shared" si="26"/>
        <v>1446.3772041020695</v>
      </c>
    </row>
    <row r="21" spans="1:33" ht="18.75" x14ac:dyDescent="0.2">
      <c r="A21" s="30">
        <v>14</v>
      </c>
      <c r="B21" s="31" t="s">
        <v>92</v>
      </c>
      <c r="C21" s="41">
        <v>767.0994274443832</v>
      </c>
      <c r="D21" s="32">
        <f t="shared" si="0"/>
        <v>696.36953699543972</v>
      </c>
      <c r="E21" s="33">
        <f t="shared" si="1"/>
        <v>17.848649592328847</v>
      </c>
      <c r="F21" s="34">
        <v>341.34611047740123</v>
      </c>
      <c r="G21" s="33">
        <f t="shared" si="2"/>
        <v>6.7552180748744597</v>
      </c>
      <c r="H21" s="35">
        <f t="shared" si="25"/>
        <v>0.49017955603022967</v>
      </c>
      <c r="I21" s="35">
        <f t="shared" si="3"/>
        <v>0.37847222222222221</v>
      </c>
      <c r="J21" s="32">
        <f t="shared" si="4"/>
        <v>355.02342651803849</v>
      </c>
      <c r="K21" s="33">
        <f t="shared" si="5"/>
        <v>11.093431517454388</v>
      </c>
      <c r="L21" s="33">
        <f t="shared" si="6"/>
        <v>35.502342651803851</v>
      </c>
      <c r="M21" s="33">
        <f t="shared" si="7"/>
        <v>1.1093431517454388</v>
      </c>
      <c r="N21" s="33">
        <f t="shared" si="8"/>
        <v>53.253513977705772</v>
      </c>
      <c r="O21" s="33">
        <f t="shared" si="9"/>
        <v>1.6640147276181581</v>
      </c>
      <c r="P21" s="33">
        <f t="shared" si="10"/>
        <v>35.502342651803851</v>
      </c>
      <c r="Q21" s="33">
        <f t="shared" si="11"/>
        <v>1.1093431517454388</v>
      </c>
      <c r="R21" s="33">
        <f t="shared" si="12"/>
        <v>53.253513977705772</v>
      </c>
      <c r="S21" s="33">
        <f t="shared" si="13"/>
        <v>1.6640147276181581</v>
      </c>
      <c r="T21" s="33">
        <f t="shared" si="14"/>
        <v>35.502342651803851</v>
      </c>
      <c r="U21" s="33">
        <f t="shared" si="15"/>
        <v>2.1077519883163336</v>
      </c>
      <c r="V21" s="33">
        <f t="shared" si="16"/>
        <v>35.502342651803851</v>
      </c>
      <c r="W21" s="33">
        <f t="shared" si="17"/>
        <v>1.1093431517454388</v>
      </c>
      <c r="X21" s="33">
        <f t="shared" si="18"/>
        <v>35.502342651803851</v>
      </c>
      <c r="Y21" s="33">
        <f t="shared" si="19"/>
        <v>1.1093431517454388</v>
      </c>
      <c r="Z21" s="33">
        <f t="shared" si="20"/>
        <v>35.502342651803851</v>
      </c>
      <c r="AA21" s="33">
        <f t="shared" si="21"/>
        <v>1.1093431517454388</v>
      </c>
      <c r="AB21" s="33">
        <f t="shared" si="22"/>
        <v>35.502342651803851</v>
      </c>
      <c r="AC21" s="33">
        <f t="shared" si="23"/>
        <v>1.1093431517454388</v>
      </c>
      <c r="AD21" s="31" t="s">
        <v>92</v>
      </c>
      <c r="AE21" s="38">
        <v>306</v>
      </c>
      <c r="AF21" s="40">
        <f t="shared" si="24"/>
        <v>35.346110477401226</v>
      </c>
      <c r="AG21" s="40">
        <f t="shared" si="26"/>
        <v>341.34611047740123</v>
      </c>
    </row>
    <row r="22" spans="1:33" ht="18.75" x14ac:dyDescent="0.2">
      <c r="A22" s="37">
        <v>15</v>
      </c>
      <c r="B22" s="31" t="s">
        <v>93</v>
      </c>
      <c r="C22" s="41">
        <v>1478.8307859787387</v>
      </c>
      <c r="D22" s="32">
        <f t="shared" si="0"/>
        <v>1342.4761809006573</v>
      </c>
      <c r="E22" s="33">
        <f t="shared" si="1"/>
        <v>34.409010828256008</v>
      </c>
      <c r="F22" s="34">
        <f>1443.14099250827-68</f>
        <v>1375.1409925082701</v>
      </c>
      <c r="G22" s="33">
        <f t="shared" si="2"/>
        <v>13.022854792638558</v>
      </c>
      <c r="H22" s="35">
        <f t="shared" si="25"/>
        <v>1.0243317625089619</v>
      </c>
      <c r="I22" s="35">
        <f t="shared" si="3"/>
        <v>0.37847222222222221</v>
      </c>
      <c r="J22" s="32">
        <f t="shared" si="4"/>
        <v>-32.664811607612819</v>
      </c>
      <c r="K22" s="33">
        <f t="shared" si="5"/>
        <v>21.38615603561745</v>
      </c>
      <c r="L22" s="33">
        <f t="shared" si="6"/>
        <v>-3.2664811607612823</v>
      </c>
      <c r="M22" s="33">
        <f t="shared" si="7"/>
        <v>2.1386156035617452</v>
      </c>
      <c r="N22" s="33">
        <f t="shared" si="8"/>
        <v>-4.8997217411419225</v>
      </c>
      <c r="O22" s="33">
        <f t="shared" si="9"/>
        <v>3.2079234053426173</v>
      </c>
      <c r="P22" s="33">
        <f t="shared" si="10"/>
        <v>-3.2664811607612823</v>
      </c>
      <c r="Q22" s="33">
        <f t="shared" si="11"/>
        <v>2.1386156035617452</v>
      </c>
      <c r="R22" s="33">
        <f t="shared" si="12"/>
        <v>-4.8997217411419225</v>
      </c>
      <c r="S22" s="33">
        <f t="shared" si="13"/>
        <v>3.2079234053426173</v>
      </c>
      <c r="T22" s="33">
        <f t="shared" si="14"/>
        <v>-3.2664811607612823</v>
      </c>
      <c r="U22" s="33">
        <f t="shared" si="15"/>
        <v>4.0633696467673159</v>
      </c>
      <c r="V22" s="33">
        <f t="shared" si="16"/>
        <v>-3.2664811607612823</v>
      </c>
      <c r="W22" s="33">
        <f t="shared" si="17"/>
        <v>2.1386156035617452</v>
      </c>
      <c r="X22" s="33">
        <f t="shared" si="18"/>
        <v>-3.2664811607612823</v>
      </c>
      <c r="Y22" s="33">
        <f t="shared" si="19"/>
        <v>2.1386156035617452</v>
      </c>
      <c r="Z22" s="33">
        <f t="shared" si="20"/>
        <v>-3.2664811607612823</v>
      </c>
      <c r="AA22" s="33">
        <f t="shared" si="21"/>
        <v>2.1386156035617452</v>
      </c>
      <c r="AB22" s="33">
        <f t="shared" si="22"/>
        <v>-3.2664811607612823</v>
      </c>
      <c r="AC22" s="33">
        <f t="shared" si="23"/>
        <v>2.1386156035617452</v>
      </c>
      <c r="AD22" s="31" t="s">
        <v>93</v>
      </c>
      <c r="AE22" s="38">
        <v>1375</v>
      </c>
      <c r="AF22" s="40">
        <f t="shared" si="24"/>
        <v>68.14099250827087</v>
      </c>
      <c r="AG22" s="40">
        <f t="shared" si="26"/>
        <v>1443.1409925082708</v>
      </c>
    </row>
    <row r="23" spans="1:33" ht="18.75" x14ac:dyDescent="0.2">
      <c r="A23" s="30">
        <v>16</v>
      </c>
      <c r="B23" s="31" t="s">
        <v>94</v>
      </c>
      <c r="C23" s="41">
        <v>1666.0755281108327</v>
      </c>
      <c r="D23" s="32">
        <f t="shared" si="0"/>
        <v>1512.4561466239541</v>
      </c>
      <c r="E23" s="33">
        <f t="shared" si="1"/>
        <v>38.765767815359908</v>
      </c>
      <c r="F23" s="34">
        <v>1392.7687832547231</v>
      </c>
      <c r="G23" s="33">
        <f t="shared" si="2"/>
        <v>14.671766291229966</v>
      </c>
      <c r="H23" s="35">
        <f t="shared" si="25"/>
        <v>0.9208655645081727</v>
      </c>
      <c r="I23" s="35">
        <f t="shared" si="3"/>
        <v>0.37847222222222227</v>
      </c>
      <c r="J23" s="32">
        <f t="shared" si="4"/>
        <v>119.68736336923098</v>
      </c>
      <c r="K23" s="33">
        <f t="shared" si="5"/>
        <v>24.094001524129943</v>
      </c>
      <c r="L23" s="33">
        <f t="shared" si="6"/>
        <v>11.968736336923099</v>
      </c>
      <c r="M23" s="33">
        <f t="shared" si="7"/>
        <v>2.4094001524129944</v>
      </c>
      <c r="N23" s="33">
        <f t="shared" si="8"/>
        <v>17.953104505384648</v>
      </c>
      <c r="O23" s="33">
        <f t="shared" si="9"/>
        <v>3.6141002286194914</v>
      </c>
      <c r="P23" s="33">
        <f t="shared" si="10"/>
        <v>11.968736336923099</v>
      </c>
      <c r="Q23" s="33">
        <f t="shared" si="11"/>
        <v>2.4094001524129944</v>
      </c>
      <c r="R23" s="33">
        <f t="shared" si="12"/>
        <v>17.953104505384648</v>
      </c>
      <c r="S23" s="33">
        <f t="shared" si="13"/>
        <v>3.6141002286194914</v>
      </c>
      <c r="T23" s="33">
        <f t="shared" si="14"/>
        <v>11.968736336923099</v>
      </c>
      <c r="U23" s="33">
        <f t="shared" si="15"/>
        <v>4.5778602895846889</v>
      </c>
      <c r="V23" s="33">
        <f t="shared" si="16"/>
        <v>11.968736336923099</v>
      </c>
      <c r="W23" s="33">
        <f t="shared" si="17"/>
        <v>2.4094001524129944</v>
      </c>
      <c r="X23" s="33">
        <f t="shared" si="18"/>
        <v>11.968736336923099</v>
      </c>
      <c r="Y23" s="33">
        <f t="shared" si="19"/>
        <v>2.4094001524129944</v>
      </c>
      <c r="Z23" s="33">
        <f t="shared" si="20"/>
        <v>11.968736336923099</v>
      </c>
      <c r="AA23" s="33">
        <f t="shared" si="21"/>
        <v>2.4094001524129944</v>
      </c>
      <c r="AB23" s="33">
        <f t="shared" si="22"/>
        <v>11.968736336923099</v>
      </c>
      <c r="AC23" s="33">
        <f t="shared" si="23"/>
        <v>2.4094001524129944</v>
      </c>
      <c r="AD23" s="31" t="s">
        <v>94</v>
      </c>
      <c r="AE23" s="38">
        <v>1316</v>
      </c>
      <c r="AF23" s="40">
        <f t="shared" si="24"/>
        <v>76.768783254723147</v>
      </c>
      <c r="AG23" s="40">
        <f t="shared" si="26"/>
        <v>1392.7687832547231</v>
      </c>
    </row>
    <row r="24" spans="1:33" ht="18.75" x14ac:dyDescent="0.2">
      <c r="A24" s="30">
        <v>17</v>
      </c>
      <c r="B24" s="31" t="s">
        <v>95</v>
      </c>
      <c r="C24" s="41">
        <v>2153.314534519076</v>
      </c>
      <c r="D24" s="32">
        <f t="shared" si="0"/>
        <v>1954.7696058179079</v>
      </c>
      <c r="E24" s="33">
        <f t="shared" si="1"/>
        <v>50.102705351694766</v>
      </c>
      <c r="F24" s="34">
        <f>1243.2195935842+68</f>
        <v>1311.2195935842001</v>
      </c>
      <c r="G24" s="33">
        <f t="shared" si="2"/>
        <v>18.962482233801143</v>
      </c>
      <c r="H24" s="35">
        <f t="shared" si="25"/>
        <v>0.67077960987405683</v>
      </c>
      <c r="I24" s="35">
        <f t="shared" si="3"/>
        <v>0.37847222222222221</v>
      </c>
      <c r="J24" s="32">
        <f t="shared" si="4"/>
        <v>643.55001223370778</v>
      </c>
      <c r="K24" s="33">
        <f t="shared" si="5"/>
        <v>31.140223117893623</v>
      </c>
      <c r="L24" s="33">
        <f t="shared" si="6"/>
        <v>64.355001223370778</v>
      </c>
      <c r="M24" s="33">
        <f t="shared" si="7"/>
        <v>3.1140223117893626</v>
      </c>
      <c r="N24" s="33">
        <f t="shared" si="8"/>
        <v>96.532501835056166</v>
      </c>
      <c r="O24" s="33">
        <f t="shared" si="9"/>
        <v>4.671033467684043</v>
      </c>
      <c r="P24" s="33">
        <f t="shared" si="10"/>
        <v>64.355001223370778</v>
      </c>
      <c r="Q24" s="33">
        <f t="shared" si="11"/>
        <v>3.1140223117893626</v>
      </c>
      <c r="R24" s="33">
        <f t="shared" si="12"/>
        <v>96.532501835056166</v>
      </c>
      <c r="S24" s="33">
        <f t="shared" si="13"/>
        <v>4.671033467684043</v>
      </c>
      <c r="T24" s="33">
        <f t="shared" si="14"/>
        <v>64.355001223370778</v>
      </c>
      <c r="U24" s="33">
        <f t="shared" si="15"/>
        <v>5.9166423923997886</v>
      </c>
      <c r="V24" s="33">
        <f t="shared" si="16"/>
        <v>64.355001223370778</v>
      </c>
      <c r="W24" s="33">
        <f t="shared" si="17"/>
        <v>3.1140223117893626</v>
      </c>
      <c r="X24" s="33">
        <f t="shared" si="18"/>
        <v>64.355001223370778</v>
      </c>
      <c r="Y24" s="33">
        <f t="shared" si="19"/>
        <v>3.1140223117893626</v>
      </c>
      <c r="Z24" s="33">
        <f t="shared" si="20"/>
        <v>64.355001223370778</v>
      </c>
      <c r="AA24" s="33">
        <f t="shared" si="21"/>
        <v>3.1140223117893626</v>
      </c>
      <c r="AB24" s="33">
        <f t="shared" si="22"/>
        <v>64.355001223370778</v>
      </c>
      <c r="AC24" s="33">
        <f t="shared" si="23"/>
        <v>3.1140223117893626</v>
      </c>
      <c r="AD24" s="31" t="s">
        <v>95</v>
      </c>
      <c r="AE24" s="38">
        <v>1144</v>
      </c>
      <c r="AF24" s="40">
        <f t="shared" si="24"/>
        <v>99.219593584201093</v>
      </c>
      <c r="AG24" s="40">
        <f t="shared" si="26"/>
        <v>1243.219593584201</v>
      </c>
    </row>
    <row r="25" spans="1:33" ht="18.75" x14ac:dyDescent="0.2">
      <c r="A25" s="37">
        <v>18</v>
      </c>
      <c r="B25" s="31" t="s">
        <v>96</v>
      </c>
      <c r="C25" s="41">
        <v>1324.8068851926621</v>
      </c>
      <c r="D25" s="32">
        <f t="shared" si="0"/>
        <v>1202.6539510314944</v>
      </c>
      <c r="E25" s="33">
        <f t="shared" si="1"/>
        <v>30.825226854993137</v>
      </c>
      <c r="F25" s="34">
        <v>953.04393882973761</v>
      </c>
      <c r="G25" s="33">
        <f t="shared" si="2"/>
        <v>11.666492108313374</v>
      </c>
      <c r="H25" s="35">
        <f t="shared" si="25"/>
        <v>0.79245067794632795</v>
      </c>
      <c r="I25" s="35">
        <f t="shared" si="3"/>
        <v>0.37847222222222221</v>
      </c>
      <c r="J25" s="32">
        <f t="shared" si="4"/>
        <v>249.61001220175683</v>
      </c>
      <c r="K25" s="33">
        <f t="shared" si="5"/>
        <v>19.158734746679762</v>
      </c>
      <c r="L25" s="33">
        <f t="shared" si="6"/>
        <v>24.961001220175685</v>
      </c>
      <c r="M25" s="33">
        <f t="shared" si="7"/>
        <v>1.9158734746679764</v>
      </c>
      <c r="N25" s="33">
        <f t="shared" si="8"/>
        <v>37.441501830263526</v>
      </c>
      <c r="O25" s="33">
        <f t="shared" si="9"/>
        <v>2.8738102120019642</v>
      </c>
      <c r="P25" s="33">
        <f t="shared" si="10"/>
        <v>24.961001220175685</v>
      </c>
      <c r="Q25" s="33">
        <f t="shared" si="11"/>
        <v>1.9158734746679764</v>
      </c>
      <c r="R25" s="33">
        <f t="shared" si="12"/>
        <v>37.441501830263526</v>
      </c>
      <c r="S25" s="33">
        <f t="shared" si="13"/>
        <v>2.8738102120019642</v>
      </c>
      <c r="T25" s="33">
        <f t="shared" si="14"/>
        <v>24.961001220175685</v>
      </c>
      <c r="U25" s="33">
        <f t="shared" si="15"/>
        <v>3.6401596018691551</v>
      </c>
      <c r="V25" s="33">
        <f t="shared" si="16"/>
        <v>24.961001220175685</v>
      </c>
      <c r="W25" s="33">
        <f t="shared" si="17"/>
        <v>1.9158734746679764</v>
      </c>
      <c r="X25" s="33">
        <f t="shared" si="18"/>
        <v>24.961001220175685</v>
      </c>
      <c r="Y25" s="33">
        <f t="shared" si="19"/>
        <v>1.9158734746679764</v>
      </c>
      <c r="Z25" s="33">
        <f t="shared" si="20"/>
        <v>24.961001220175685</v>
      </c>
      <c r="AA25" s="33">
        <f t="shared" si="21"/>
        <v>1.9158734746679764</v>
      </c>
      <c r="AB25" s="33">
        <f t="shared" si="22"/>
        <v>24.961001220175685</v>
      </c>
      <c r="AC25" s="33">
        <f t="shared" si="23"/>
        <v>1.9158734746679764</v>
      </c>
      <c r="AD25" s="31" t="s">
        <v>96</v>
      </c>
      <c r="AE25" s="38">
        <v>892</v>
      </c>
      <c r="AF25" s="40">
        <f t="shared" si="24"/>
        <v>61.043938829737563</v>
      </c>
      <c r="AG25" s="40">
        <f t="shared" si="26"/>
        <v>953.04393882973761</v>
      </c>
    </row>
    <row r="26" spans="1:33" ht="18.75" x14ac:dyDescent="0.2">
      <c r="A26" s="30">
        <v>19</v>
      </c>
      <c r="B26" s="31" t="s">
        <v>97</v>
      </c>
      <c r="C26" s="41">
        <v>1263.3986633106313</v>
      </c>
      <c r="D26" s="32">
        <f>(47022/51798)*C26</f>
        <v>1146.9078332405209</v>
      </c>
      <c r="E26" s="33">
        <f t="shared" si="1"/>
        <v>29.396397950620351</v>
      </c>
      <c r="F26" s="34">
        <v>435.21439455267523</v>
      </c>
      <c r="G26" s="33">
        <f t="shared" si="2"/>
        <v>11.125720057700063</v>
      </c>
      <c r="H26" s="35">
        <f t="shared" ref="H26:H31" si="27">F26/D26</f>
        <v>0.3794676275974177</v>
      </c>
      <c r="I26" s="35">
        <f t="shared" ref="I26:I31" si="28">G26/E26</f>
        <v>0.37847222222222221</v>
      </c>
      <c r="J26" s="32">
        <f t="shared" ref="J26:J31" si="29">D26-F26</f>
        <v>711.69343868784563</v>
      </c>
      <c r="K26" s="33">
        <f t="shared" ref="K26:K31" si="30">E26-G26</f>
        <v>18.27067789292029</v>
      </c>
      <c r="L26" s="33">
        <f t="shared" ref="L26:L31" si="31">J26*10%</f>
        <v>71.169343868784566</v>
      </c>
      <c r="M26" s="33">
        <f t="shared" ref="M26:M31" si="32">K26*10%</f>
        <v>1.8270677892920291</v>
      </c>
      <c r="N26" s="33">
        <f t="shared" ref="N26:N31" si="33">J26*15%</f>
        <v>106.75401580317684</v>
      </c>
      <c r="O26" s="33">
        <f t="shared" ref="O26:O31" si="34">K26*15%</f>
        <v>2.7406016839380434</v>
      </c>
      <c r="P26" s="33">
        <f t="shared" ref="P26:P31" si="35">J26*10%</f>
        <v>71.169343868784566</v>
      </c>
      <c r="Q26" s="33">
        <f t="shared" ref="Q26:Q31" si="36">K26*10%</f>
        <v>1.8270677892920291</v>
      </c>
      <c r="R26" s="33">
        <f t="shared" ref="R26:R31" si="37">J26*15%</f>
        <v>106.75401580317684</v>
      </c>
      <c r="S26" s="33">
        <f t="shared" ref="S26:S31" si="38">K26*15%</f>
        <v>2.7406016839380434</v>
      </c>
      <c r="T26" s="33">
        <f t="shared" ref="T26:T31" si="39">J26*10%</f>
        <v>71.169343868784566</v>
      </c>
      <c r="U26" s="33">
        <f t="shared" ref="U26:U31" si="40">K26*19%</f>
        <v>3.4714287996548552</v>
      </c>
      <c r="V26" s="33">
        <f t="shared" ref="V26:V31" si="41">J26*10%</f>
        <v>71.169343868784566</v>
      </c>
      <c r="W26" s="33">
        <f t="shared" ref="W26:W31" si="42">K26*10%</f>
        <v>1.8270677892920291</v>
      </c>
      <c r="X26" s="33">
        <f t="shared" ref="X26:X31" si="43">J26*10%</f>
        <v>71.169343868784566</v>
      </c>
      <c r="Y26" s="33">
        <f t="shared" ref="Y26:Y31" si="44">K26*10%</f>
        <v>1.8270677892920291</v>
      </c>
      <c r="Z26" s="33">
        <f t="shared" ref="Z26:Z31" si="45">J26*10%</f>
        <v>71.169343868784566</v>
      </c>
      <c r="AA26" s="33">
        <f t="shared" ref="AA26:AA31" si="46">K26*10%</f>
        <v>1.8270677892920291</v>
      </c>
      <c r="AB26" s="33">
        <f t="shared" ref="AB26:AB31" si="47">J26*10%</f>
        <v>71.169343868784566</v>
      </c>
      <c r="AC26" s="33">
        <f t="shared" ref="AC26:AC31" si="48">K26*10%</f>
        <v>1.8270677892920291</v>
      </c>
      <c r="AD26" s="31" t="s">
        <v>97</v>
      </c>
      <c r="AE26" s="38">
        <v>377</v>
      </c>
      <c r="AF26" s="40">
        <f t="shared" si="24"/>
        <v>58.214394552675252</v>
      </c>
      <c r="AG26" s="40">
        <f t="shared" si="26"/>
        <v>435.21439455267523</v>
      </c>
    </row>
    <row r="27" spans="1:33" ht="18.75" x14ac:dyDescent="0.2">
      <c r="A27" s="30">
        <v>20</v>
      </c>
      <c r="B27" s="31" t="s">
        <v>98</v>
      </c>
      <c r="C27" s="41">
        <v>1666.0755281108322</v>
      </c>
      <c r="D27" s="32">
        <f t="shared" si="0"/>
        <v>1512.4561466239536</v>
      </c>
      <c r="E27" s="33">
        <f t="shared" si="1"/>
        <v>38.765767815359901</v>
      </c>
      <c r="F27" s="34">
        <v>1250.7687832547231</v>
      </c>
      <c r="G27" s="33">
        <f t="shared" si="2"/>
        <v>14.671766291229963</v>
      </c>
      <c r="H27" s="35">
        <f t="shared" si="27"/>
        <v>0.82697854483030209</v>
      </c>
      <c r="I27" s="35">
        <f t="shared" si="28"/>
        <v>0.37847222222222221</v>
      </c>
      <c r="J27" s="32">
        <f t="shared" si="29"/>
        <v>261.68736336923052</v>
      </c>
      <c r="K27" s="33">
        <f t="shared" si="30"/>
        <v>24.094001524129936</v>
      </c>
      <c r="L27" s="33">
        <f t="shared" si="31"/>
        <v>26.168736336923054</v>
      </c>
      <c r="M27" s="33">
        <f t="shared" si="32"/>
        <v>2.409400152412994</v>
      </c>
      <c r="N27" s="33">
        <f t="shared" si="33"/>
        <v>39.253104505384577</v>
      </c>
      <c r="O27" s="33">
        <f t="shared" si="34"/>
        <v>3.6141002286194901</v>
      </c>
      <c r="P27" s="33">
        <f t="shared" si="35"/>
        <v>26.168736336923054</v>
      </c>
      <c r="Q27" s="33">
        <f t="shared" si="36"/>
        <v>2.409400152412994</v>
      </c>
      <c r="R27" s="33">
        <f t="shared" si="37"/>
        <v>39.253104505384577</v>
      </c>
      <c r="S27" s="33">
        <f t="shared" si="38"/>
        <v>3.6141002286194901</v>
      </c>
      <c r="T27" s="33">
        <f t="shared" si="39"/>
        <v>26.168736336923054</v>
      </c>
      <c r="U27" s="33">
        <f t="shared" si="40"/>
        <v>4.577860289584688</v>
      </c>
      <c r="V27" s="33">
        <f t="shared" si="41"/>
        <v>26.168736336923054</v>
      </c>
      <c r="W27" s="33">
        <f t="shared" si="42"/>
        <v>2.409400152412994</v>
      </c>
      <c r="X27" s="33">
        <f t="shared" si="43"/>
        <v>26.168736336923054</v>
      </c>
      <c r="Y27" s="33">
        <f t="shared" si="44"/>
        <v>2.409400152412994</v>
      </c>
      <c r="Z27" s="33">
        <f t="shared" si="45"/>
        <v>26.168736336923054</v>
      </c>
      <c r="AA27" s="33">
        <f t="shared" si="46"/>
        <v>2.409400152412994</v>
      </c>
      <c r="AB27" s="33">
        <f t="shared" si="47"/>
        <v>26.168736336923054</v>
      </c>
      <c r="AC27" s="33">
        <f t="shared" si="48"/>
        <v>2.409400152412994</v>
      </c>
      <c r="AD27" s="31" t="s">
        <v>98</v>
      </c>
      <c r="AE27" s="38">
        <v>1174</v>
      </c>
      <c r="AF27" s="40">
        <f t="shared" si="24"/>
        <v>76.768783254723132</v>
      </c>
      <c r="AG27" s="40">
        <f t="shared" si="26"/>
        <v>1250.7687832547231</v>
      </c>
    </row>
    <row r="28" spans="1:33" ht="18.75" x14ac:dyDescent="0.2">
      <c r="A28" s="30">
        <v>21</v>
      </c>
      <c r="B28" s="31" t="s">
        <v>99</v>
      </c>
      <c r="C28" s="41">
        <v>2684.8479960553414</v>
      </c>
      <c r="D28" s="32">
        <f t="shared" si="0"/>
        <v>2437.2933794840392</v>
      </c>
      <c r="E28" s="33">
        <f t="shared" si="1"/>
        <v>62.470273573150969</v>
      </c>
      <c r="F28" s="34">
        <v>1857.7113866709042</v>
      </c>
      <c r="G28" s="33">
        <f t="shared" si="2"/>
        <v>23.643263262060611</v>
      </c>
      <c r="H28" s="35">
        <f t="shared" si="27"/>
        <v>0.76220261471525064</v>
      </c>
      <c r="I28" s="35">
        <f t="shared" si="28"/>
        <v>0.37847222222222221</v>
      </c>
      <c r="J28" s="32">
        <f t="shared" si="29"/>
        <v>579.581992813135</v>
      </c>
      <c r="K28" s="33">
        <f t="shared" si="30"/>
        <v>38.827010311090362</v>
      </c>
      <c r="L28" s="33">
        <f t="shared" si="31"/>
        <v>57.958199281313505</v>
      </c>
      <c r="M28" s="33">
        <f t="shared" si="32"/>
        <v>3.8827010311090362</v>
      </c>
      <c r="N28" s="33">
        <f t="shared" si="33"/>
        <v>86.937298921970253</v>
      </c>
      <c r="O28" s="33">
        <f t="shared" si="34"/>
        <v>5.8240515466635543</v>
      </c>
      <c r="P28" s="33">
        <f t="shared" si="35"/>
        <v>57.958199281313505</v>
      </c>
      <c r="Q28" s="33">
        <f t="shared" si="36"/>
        <v>3.8827010311090362</v>
      </c>
      <c r="R28" s="33">
        <f t="shared" si="37"/>
        <v>86.937298921970253</v>
      </c>
      <c r="S28" s="33">
        <f t="shared" si="38"/>
        <v>5.8240515466635543</v>
      </c>
      <c r="T28" s="33">
        <f t="shared" si="39"/>
        <v>57.958199281313505</v>
      </c>
      <c r="U28" s="33">
        <f t="shared" si="40"/>
        <v>7.3771319591071691</v>
      </c>
      <c r="V28" s="33">
        <f t="shared" si="41"/>
        <v>57.958199281313505</v>
      </c>
      <c r="W28" s="33">
        <f t="shared" si="42"/>
        <v>3.8827010311090362</v>
      </c>
      <c r="X28" s="33">
        <f t="shared" si="43"/>
        <v>57.958199281313505</v>
      </c>
      <c r="Y28" s="33">
        <f t="shared" si="44"/>
        <v>3.8827010311090362</v>
      </c>
      <c r="Z28" s="33">
        <f t="shared" si="45"/>
        <v>57.958199281313505</v>
      </c>
      <c r="AA28" s="33">
        <f t="shared" si="46"/>
        <v>3.8827010311090362</v>
      </c>
      <c r="AB28" s="33">
        <f t="shared" si="47"/>
        <v>57.958199281313505</v>
      </c>
      <c r="AC28" s="33">
        <f t="shared" si="48"/>
        <v>3.8827010311090362</v>
      </c>
      <c r="AD28" s="31" t="s">
        <v>99</v>
      </c>
      <c r="AE28" s="38">
        <v>1734</v>
      </c>
      <c r="AF28" s="40">
        <f t="shared" si="24"/>
        <v>123.71138667090429</v>
      </c>
      <c r="AG28" s="40">
        <f t="shared" si="26"/>
        <v>1857.7113866709042</v>
      </c>
    </row>
    <row r="29" spans="1:33" ht="18.75" x14ac:dyDescent="0.2">
      <c r="A29" s="30">
        <v>22</v>
      </c>
      <c r="B29" s="31" t="s">
        <v>100</v>
      </c>
      <c r="C29" s="41">
        <v>957.36424606247829</v>
      </c>
      <c r="D29" s="32">
        <f t="shared" si="0"/>
        <v>869.09111506911177</v>
      </c>
      <c r="E29" s="33">
        <f t="shared" si="1"/>
        <v>22.275676853418286</v>
      </c>
      <c r="F29" s="34">
        <v>770.11305913911883</v>
      </c>
      <c r="G29" s="33">
        <f t="shared" si="2"/>
        <v>8.4307249202173384</v>
      </c>
      <c r="H29" s="35">
        <f t="shared" si="27"/>
        <v>0.88611314255338802</v>
      </c>
      <c r="I29" s="35">
        <f t="shared" si="28"/>
        <v>0.37847222222222227</v>
      </c>
      <c r="J29" s="32">
        <f t="shared" si="29"/>
        <v>98.978055929992934</v>
      </c>
      <c r="K29" s="33">
        <f t="shared" si="30"/>
        <v>13.844951933200948</v>
      </c>
      <c r="L29" s="33">
        <f t="shared" si="31"/>
        <v>9.8978055929992941</v>
      </c>
      <c r="M29" s="33">
        <f t="shared" si="32"/>
        <v>1.3844951933200949</v>
      </c>
      <c r="N29" s="33">
        <f t="shared" si="33"/>
        <v>14.846708389498939</v>
      </c>
      <c r="O29" s="33">
        <f t="shared" si="34"/>
        <v>2.0767427899801421</v>
      </c>
      <c r="P29" s="33">
        <f t="shared" si="35"/>
        <v>9.8978055929992941</v>
      </c>
      <c r="Q29" s="33">
        <f t="shared" si="36"/>
        <v>1.3844951933200949</v>
      </c>
      <c r="R29" s="33">
        <f t="shared" si="37"/>
        <v>14.846708389498939</v>
      </c>
      <c r="S29" s="33">
        <f t="shared" si="38"/>
        <v>2.0767427899801421</v>
      </c>
      <c r="T29" s="33">
        <f t="shared" si="39"/>
        <v>9.8978055929992941</v>
      </c>
      <c r="U29" s="33">
        <f t="shared" si="40"/>
        <v>2.6305408673081803</v>
      </c>
      <c r="V29" s="33">
        <f t="shared" si="41"/>
        <v>9.8978055929992941</v>
      </c>
      <c r="W29" s="33">
        <f t="shared" si="42"/>
        <v>1.3844951933200949</v>
      </c>
      <c r="X29" s="33">
        <f t="shared" si="43"/>
        <v>9.8978055929992941</v>
      </c>
      <c r="Y29" s="33">
        <f t="shared" si="44"/>
        <v>1.3844951933200949</v>
      </c>
      <c r="Z29" s="33">
        <f t="shared" si="45"/>
        <v>9.8978055929992941</v>
      </c>
      <c r="AA29" s="33">
        <f t="shared" si="46"/>
        <v>1.3844951933200949</v>
      </c>
      <c r="AB29" s="33">
        <f t="shared" si="47"/>
        <v>9.8978055929992941</v>
      </c>
      <c r="AC29" s="33">
        <f t="shared" si="48"/>
        <v>1.3844951933200949</v>
      </c>
      <c r="AD29" s="31" t="s">
        <v>100</v>
      </c>
      <c r="AE29" s="38">
        <v>726</v>
      </c>
      <c r="AF29" s="40">
        <f t="shared" si="24"/>
        <v>44.113059139118853</v>
      </c>
      <c r="AG29" s="40">
        <f t="shared" si="26"/>
        <v>770.11305913911883</v>
      </c>
    </row>
    <row r="30" spans="1:33" ht="18.75" x14ac:dyDescent="0.2">
      <c r="A30" s="30">
        <v>23</v>
      </c>
      <c r="B30" s="31" t="s">
        <v>101</v>
      </c>
      <c r="C30" s="41">
        <v>1430.5095622027145</v>
      </c>
      <c r="D30" s="32">
        <f t="shared" si="0"/>
        <v>1298.6103832946453</v>
      </c>
      <c r="E30" s="33">
        <f t="shared" si="1"/>
        <v>33.284686444487257</v>
      </c>
      <c r="F30" s="34">
        <v>1107.914465864025</v>
      </c>
      <c r="G30" s="33">
        <f t="shared" si="2"/>
        <v>12.59732924461497</v>
      </c>
      <c r="H30" s="35">
        <f t="shared" si="27"/>
        <v>0.85315386363474599</v>
      </c>
      <c r="I30" s="35">
        <f t="shared" si="28"/>
        <v>0.37847222222222227</v>
      </c>
      <c r="J30" s="32">
        <f t="shared" si="29"/>
        <v>190.69591743062028</v>
      </c>
      <c r="K30" s="33">
        <f t="shared" si="30"/>
        <v>20.687357199872288</v>
      </c>
      <c r="L30" s="33">
        <f t="shared" si="31"/>
        <v>19.069591743062031</v>
      </c>
      <c r="M30" s="33">
        <f t="shared" si="32"/>
        <v>2.0687357199872287</v>
      </c>
      <c r="N30" s="33">
        <f t="shared" si="33"/>
        <v>28.60438761459304</v>
      </c>
      <c r="O30" s="33">
        <f t="shared" si="34"/>
        <v>3.1031035799808433</v>
      </c>
      <c r="P30" s="33">
        <f t="shared" si="35"/>
        <v>19.069591743062031</v>
      </c>
      <c r="Q30" s="33">
        <f t="shared" si="36"/>
        <v>2.0687357199872287</v>
      </c>
      <c r="R30" s="33">
        <f t="shared" si="37"/>
        <v>28.60438761459304</v>
      </c>
      <c r="S30" s="33">
        <f t="shared" si="38"/>
        <v>3.1031035799808433</v>
      </c>
      <c r="T30" s="33">
        <f t="shared" si="39"/>
        <v>19.069591743062031</v>
      </c>
      <c r="U30" s="33">
        <f t="shared" si="40"/>
        <v>3.930597867975735</v>
      </c>
      <c r="V30" s="33">
        <f t="shared" si="41"/>
        <v>19.069591743062031</v>
      </c>
      <c r="W30" s="33">
        <f t="shared" si="42"/>
        <v>2.0687357199872287</v>
      </c>
      <c r="X30" s="33">
        <f t="shared" si="43"/>
        <v>19.069591743062031</v>
      </c>
      <c r="Y30" s="33">
        <f t="shared" si="44"/>
        <v>2.0687357199872287</v>
      </c>
      <c r="Z30" s="33">
        <f t="shared" si="45"/>
        <v>19.069591743062031</v>
      </c>
      <c r="AA30" s="33">
        <f t="shared" si="46"/>
        <v>2.0687357199872287</v>
      </c>
      <c r="AB30" s="33">
        <f t="shared" si="47"/>
        <v>19.069591743062031</v>
      </c>
      <c r="AC30" s="33">
        <f t="shared" si="48"/>
        <v>2.0687357199872287</v>
      </c>
      <c r="AD30" s="31" t="s">
        <v>101</v>
      </c>
      <c r="AE30" s="38">
        <v>1042</v>
      </c>
      <c r="AF30" s="40">
        <f t="shared" si="24"/>
        <v>65.914465864025118</v>
      </c>
      <c r="AG30" s="40">
        <f t="shared" si="26"/>
        <v>1107.914465864025</v>
      </c>
    </row>
    <row r="31" spans="1:33" ht="18.75" x14ac:dyDescent="0.2">
      <c r="A31" s="30">
        <v>24</v>
      </c>
      <c r="B31" s="31" t="s">
        <v>77</v>
      </c>
      <c r="C31" s="41">
        <v>1009.7122384865045</v>
      </c>
      <c r="D31" s="32">
        <f t="shared" si="0"/>
        <v>916.61239580895813</v>
      </c>
      <c r="E31" s="33">
        <f t="shared" si="1"/>
        <v>23.49369493583443</v>
      </c>
      <c r="F31" s="34">
        <v>805.52512967038513</v>
      </c>
      <c r="G31" s="33">
        <f t="shared" si="2"/>
        <v>8.8917109305762256</v>
      </c>
      <c r="H31" s="35">
        <f t="shared" si="27"/>
        <v>0.87880671628869611</v>
      </c>
      <c r="I31" s="35">
        <f t="shared" si="28"/>
        <v>0.37847222222222227</v>
      </c>
      <c r="J31" s="32">
        <f t="shared" si="29"/>
        <v>111.087266138573</v>
      </c>
      <c r="K31" s="33">
        <f t="shared" si="30"/>
        <v>14.601984005258204</v>
      </c>
      <c r="L31" s="33">
        <f t="shared" si="31"/>
        <v>11.1087266138573</v>
      </c>
      <c r="M31" s="33">
        <f t="shared" si="32"/>
        <v>1.4601984005258206</v>
      </c>
      <c r="N31" s="33">
        <f t="shared" si="33"/>
        <v>16.66308992078595</v>
      </c>
      <c r="O31" s="33">
        <f t="shared" si="34"/>
        <v>2.1902976007887305</v>
      </c>
      <c r="P31" s="33">
        <f t="shared" si="35"/>
        <v>11.1087266138573</v>
      </c>
      <c r="Q31" s="33">
        <f t="shared" si="36"/>
        <v>1.4601984005258206</v>
      </c>
      <c r="R31" s="33">
        <f t="shared" si="37"/>
        <v>16.66308992078595</v>
      </c>
      <c r="S31" s="33">
        <f t="shared" si="38"/>
        <v>2.1902976007887305</v>
      </c>
      <c r="T31" s="33">
        <f t="shared" si="39"/>
        <v>11.1087266138573</v>
      </c>
      <c r="U31" s="33">
        <f t="shared" si="40"/>
        <v>2.7743769609990587</v>
      </c>
      <c r="V31" s="33">
        <f t="shared" si="41"/>
        <v>11.1087266138573</v>
      </c>
      <c r="W31" s="33">
        <f t="shared" si="42"/>
        <v>1.4601984005258206</v>
      </c>
      <c r="X31" s="33">
        <f t="shared" si="43"/>
        <v>11.1087266138573</v>
      </c>
      <c r="Y31" s="33">
        <f t="shared" si="44"/>
        <v>1.4601984005258206</v>
      </c>
      <c r="Z31" s="33">
        <f t="shared" si="45"/>
        <v>11.1087266138573</v>
      </c>
      <c r="AA31" s="33">
        <f t="shared" si="46"/>
        <v>1.4601984005258206</v>
      </c>
      <c r="AB31" s="33">
        <f t="shared" si="47"/>
        <v>11.1087266138573</v>
      </c>
      <c r="AC31" s="33">
        <f t="shared" si="48"/>
        <v>1.4601984005258206</v>
      </c>
      <c r="AD31" s="31" t="s">
        <v>77</v>
      </c>
      <c r="AE31" s="38">
        <v>759</v>
      </c>
      <c r="AF31" s="40">
        <f t="shared" si="24"/>
        <v>46.525129670385077</v>
      </c>
      <c r="AG31" s="40">
        <f t="shared" si="26"/>
        <v>805.52512967038513</v>
      </c>
    </row>
    <row r="32" spans="1:33" ht="18.75" customHeight="1" x14ac:dyDescent="0.2">
      <c r="A32" s="55" t="s">
        <v>40</v>
      </c>
      <c r="B32" s="56"/>
      <c r="C32" s="42">
        <f>SUM(C8:C31)</f>
        <v>37132.847087550552</v>
      </c>
      <c r="D32" s="42">
        <f>SUM(D8:D31)</f>
        <v>33712.156762185354</v>
      </c>
      <c r="E32" s="42">
        <f>SUM(E8:E31)</f>
        <v>863.99644207695803</v>
      </c>
      <c r="F32" s="42">
        <f>SUM(F8:F31)</f>
        <v>26613.992954159348</v>
      </c>
      <c r="G32" s="42">
        <f>SUM(G8:G31)</f>
        <v>326.99865342495974</v>
      </c>
      <c r="H32" s="35">
        <f t="shared" si="25"/>
        <v>0.78944794727616008</v>
      </c>
      <c r="I32" s="35">
        <f t="shared" si="3"/>
        <v>0.37847222222222215</v>
      </c>
      <c r="J32" s="42">
        <f t="shared" ref="J32:AC32" si="49">SUM(J8:J31)</f>
        <v>7098.1638080260118</v>
      </c>
      <c r="K32" s="42">
        <f t="shared" si="49"/>
        <v>536.99778865199823</v>
      </c>
      <c r="L32" s="42">
        <f t="shared" si="49"/>
        <v>709.81638080260132</v>
      </c>
      <c r="M32" s="42">
        <f t="shared" si="49"/>
        <v>53.699778865199804</v>
      </c>
      <c r="N32" s="42">
        <f t="shared" si="49"/>
        <v>1064.7245712039021</v>
      </c>
      <c r="O32" s="42">
        <f t="shared" si="49"/>
        <v>80.549668297799698</v>
      </c>
      <c r="P32" s="42">
        <f t="shared" si="49"/>
        <v>709.81638080260132</v>
      </c>
      <c r="Q32" s="42">
        <f t="shared" si="49"/>
        <v>53.699778865199804</v>
      </c>
      <c r="R32" s="42">
        <f t="shared" si="49"/>
        <v>1064.7245712039021</v>
      </c>
      <c r="S32" s="42">
        <f t="shared" si="49"/>
        <v>80.549668297799698</v>
      </c>
      <c r="T32" s="42">
        <f t="shared" si="49"/>
        <v>709.81638080260132</v>
      </c>
      <c r="U32" s="42">
        <f t="shared" si="49"/>
        <v>102.02957984387967</v>
      </c>
      <c r="V32" s="42">
        <f t="shared" si="49"/>
        <v>709.81638080260132</v>
      </c>
      <c r="W32" s="42">
        <f t="shared" si="49"/>
        <v>53.699778865199804</v>
      </c>
      <c r="X32" s="42">
        <f t="shared" si="49"/>
        <v>709.81638080260132</v>
      </c>
      <c r="Y32" s="42">
        <f t="shared" si="49"/>
        <v>53.699778865199804</v>
      </c>
      <c r="Z32" s="42">
        <f t="shared" si="49"/>
        <v>709.81638080260132</v>
      </c>
      <c r="AA32" s="42">
        <f t="shared" si="49"/>
        <v>53.699778865199804</v>
      </c>
      <c r="AB32" s="42">
        <f t="shared" si="49"/>
        <v>709.81638080260132</v>
      </c>
      <c r="AC32" s="42">
        <f t="shared" si="49"/>
        <v>53.699778865199804</v>
      </c>
      <c r="AE32" s="38">
        <f>SUM(AE8:AE31)</f>
        <v>24903</v>
      </c>
      <c r="AF32" s="40">
        <f>SUM(AF8:AF31)</f>
        <v>1710.9929541593453</v>
      </c>
      <c r="AG32" s="38">
        <f>SUM(AG8:AG31)</f>
        <v>26613.992954159348</v>
      </c>
    </row>
    <row r="33" spans="1:29" ht="18.7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29" ht="18.7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</row>
    <row r="35" spans="1:29" x14ac:dyDescent="0.2">
      <c r="V35" s="43"/>
    </row>
    <row r="36" spans="1:29" x14ac:dyDescent="0.2">
      <c r="C36" s="43"/>
      <c r="G36" s="44"/>
    </row>
    <row r="37" spans="1:29" x14ac:dyDescent="0.2">
      <c r="C37" s="43"/>
      <c r="D37" s="43"/>
      <c r="G37" s="43"/>
    </row>
  </sheetData>
  <mergeCells count="30">
    <mergeCell ref="R6:S6"/>
    <mergeCell ref="X6:Y6"/>
    <mergeCell ref="Z6:AA6"/>
    <mergeCell ref="AB6:AC6"/>
    <mergeCell ref="G6:G7"/>
    <mergeCell ref="L6:M6"/>
    <mergeCell ref="N6:O6"/>
    <mergeCell ref="P6:Q6"/>
    <mergeCell ref="H5:I5"/>
    <mergeCell ref="H6:H7"/>
    <mergeCell ref="I6:I7"/>
    <mergeCell ref="J5:K5"/>
    <mergeCell ref="J6:J7"/>
    <mergeCell ref="K6:K7"/>
    <mergeCell ref="A1:AC1"/>
    <mergeCell ref="A2:AC2"/>
    <mergeCell ref="A3:AC3"/>
    <mergeCell ref="A34:AC34"/>
    <mergeCell ref="D5:E5"/>
    <mergeCell ref="F5:G5"/>
    <mergeCell ref="B5:B7"/>
    <mergeCell ref="A5:A7"/>
    <mergeCell ref="C5:C7"/>
    <mergeCell ref="D6:D7"/>
    <mergeCell ref="E6:E7"/>
    <mergeCell ref="F6:F7"/>
    <mergeCell ref="A32:B32"/>
    <mergeCell ref="T6:U6"/>
    <mergeCell ref="V6:W6"/>
    <mergeCell ref="L5:AC5"/>
  </mergeCells>
  <pageMargins left="0.5" right="0.31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20" sqref="B20"/>
    </sheetView>
  </sheetViews>
  <sheetFormatPr defaultRowHeight="12.75" x14ac:dyDescent="0.2"/>
  <cols>
    <col min="1" max="1" width="7.6640625" bestFit="1" customWidth="1"/>
    <col min="2" max="2" width="37.1640625" bestFit="1" customWidth="1"/>
    <col min="3" max="3" width="13.1640625" customWidth="1"/>
    <col min="4" max="4" width="20.6640625" customWidth="1"/>
    <col min="5" max="5" width="10.5" customWidth="1"/>
    <col min="6" max="10" width="15.1640625" customWidth="1"/>
    <col min="11" max="12" width="12.83203125" bestFit="1" customWidth="1"/>
    <col min="13" max="15" width="14.6640625" bestFit="1" customWidth="1"/>
  </cols>
  <sheetData>
    <row r="1" spans="1:15" ht="18.75" x14ac:dyDescent="0.2">
      <c r="A1" s="61" t="s">
        <v>60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18.75" x14ac:dyDescent="0.2">
      <c r="A2" s="62" t="s">
        <v>73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18.75" x14ac:dyDescent="0.2">
      <c r="A3" s="63" t="s">
        <v>79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5" ht="18.7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 x14ac:dyDescent="0.2">
      <c r="A5" s="64" t="s">
        <v>0</v>
      </c>
      <c r="B5" s="64" t="s">
        <v>52</v>
      </c>
      <c r="C5" s="64" t="s">
        <v>54</v>
      </c>
      <c r="D5" s="64" t="s">
        <v>74</v>
      </c>
      <c r="E5" s="64" t="s">
        <v>53</v>
      </c>
      <c r="F5" s="64" t="s">
        <v>55</v>
      </c>
      <c r="G5" s="65"/>
      <c r="H5" s="65"/>
      <c r="I5" s="65"/>
      <c r="J5" s="65"/>
      <c r="K5" s="65"/>
      <c r="L5" s="65"/>
      <c r="M5" s="65"/>
      <c r="N5" s="65"/>
      <c r="O5" s="66"/>
    </row>
    <row r="6" spans="1:15" ht="36" customHeight="1" x14ac:dyDescent="0.2">
      <c r="A6" s="64"/>
      <c r="B6" s="64"/>
      <c r="C6" s="64"/>
      <c r="D6" s="64"/>
      <c r="E6" s="64"/>
      <c r="F6" s="64"/>
      <c r="G6" s="29" t="s">
        <v>62</v>
      </c>
      <c r="H6" s="29" t="s">
        <v>63</v>
      </c>
      <c r="I6" s="29" t="s">
        <v>64</v>
      </c>
      <c r="J6" s="29" t="s">
        <v>7</v>
      </c>
      <c r="K6" s="26" t="s">
        <v>8</v>
      </c>
      <c r="L6" s="26" t="s">
        <v>9</v>
      </c>
      <c r="M6" s="26" t="s">
        <v>10</v>
      </c>
      <c r="N6" s="26" t="s">
        <v>11</v>
      </c>
      <c r="O6" s="26" t="s">
        <v>12</v>
      </c>
    </row>
    <row r="7" spans="1:15" ht="18.75" x14ac:dyDescent="0.2">
      <c r="A7" s="18">
        <v>1</v>
      </c>
      <c r="B7" s="19" t="s">
        <v>50</v>
      </c>
      <c r="C7" s="17">
        <v>2546</v>
      </c>
      <c r="D7" s="17">
        <f t="shared" ref="D7:O7" si="0">D9+D10</f>
        <v>1841</v>
      </c>
      <c r="E7" s="20">
        <f>D7/C7</f>
        <v>0.72309505106048699</v>
      </c>
      <c r="F7" s="17">
        <f>F9+F10</f>
        <v>705</v>
      </c>
      <c r="G7" s="17">
        <f t="shared" si="0"/>
        <v>70.5</v>
      </c>
      <c r="H7" s="17">
        <f t="shared" si="0"/>
        <v>105.75</v>
      </c>
      <c r="I7" s="17">
        <f t="shared" si="0"/>
        <v>70.5</v>
      </c>
      <c r="J7" s="17">
        <f t="shared" si="0"/>
        <v>105.75</v>
      </c>
      <c r="K7" s="17">
        <f t="shared" si="0"/>
        <v>70.5</v>
      </c>
      <c r="L7" s="17">
        <f t="shared" si="0"/>
        <v>70.5</v>
      </c>
      <c r="M7" s="17">
        <f t="shared" si="0"/>
        <v>70.5</v>
      </c>
      <c r="N7" s="17">
        <f t="shared" si="0"/>
        <v>70.5</v>
      </c>
      <c r="O7" s="17">
        <f t="shared" si="0"/>
        <v>70.5</v>
      </c>
    </row>
    <row r="8" spans="1:15" ht="18.75" x14ac:dyDescent="0.2">
      <c r="A8" s="16"/>
      <c r="B8" s="21" t="s">
        <v>47</v>
      </c>
      <c r="C8" s="22"/>
      <c r="D8" s="22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.75" x14ac:dyDescent="0.2">
      <c r="A9" s="16"/>
      <c r="B9" s="24" t="s">
        <v>48</v>
      </c>
      <c r="C9" s="22">
        <f>C7-C10</f>
        <v>1682</v>
      </c>
      <c r="D9" s="22">
        <v>1514</v>
      </c>
      <c r="E9" s="25">
        <f t="shared" ref="E9:E10" si="1">D9/C9</f>
        <v>0.9001189060642093</v>
      </c>
      <c r="F9" s="22">
        <f>C9-D9</f>
        <v>168</v>
      </c>
      <c r="G9" s="22">
        <f>F9*10%</f>
        <v>16.8</v>
      </c>
      <c r="H9" s="22">
        <f>F9*15%</f>
        <v>25.2</v>
      </c>
      <c r="I9" s="22">
        <f>F9*10%</f>
        <v>16.8</v>
      </c>
      <c r="J9" s="22">
        <f>F9*15%</f>
        <v>25.2</v>
      </c>
      <c r="K9" s="27">
        <f>F9*10%</f>
        <v>16.8</v>
      </c>
      <c r="L9" s="27">
        <f>F9*10%</f>
        <v>16.8</v>
      </c>
      <c r="M9" s="27">
        <f>F9*10%</f>
        <v>16.8</v>
      </c>
      <c r="N9" s="27">
        <f>F9*10%</f>
        <v>16.8</v>
      </c>
      <c r="O9" s="27">
        <f>F9*10%</f>
        <v>16.8</v>
      </c>
    </row>
    <row r="10" spans="1:15" ht="18.75" x14ac:dyDescent="0.2">
      <c r="A10" s="16"/>
      <c r="B10" s="24" t="s">
        <v>49</v>
      </c>
      <c r="C10" s="22">
        <v>864</v>
      </c>
      <c r="D10" s="22">
        <v>327</v>
      </c>
      <c r="E10" s="25">
        <f t="shared" si="1"/>
        <v>0.37847222222222221</v>
      </c>
      <c r="F10" s="22">
        <f>C10-D10</f>
        <v>537</v>
      </c>
      <c r="G10" s="22">
        <f t="shared" ref="G10:G11" si="2">F10*10%</f>
        <v>53.7</v>
      </c>
      <c r="H10" s="22">
        <f>F10*15%</f>
        <v>80.55</v>
      </c>
      <c r="I10" s="22">
        <f t="shared" ref="I10:I11" si="3">F10*10%</f>
        <v>53.7</v>
      </c>
      <c r="J10" s="22">
        <f t="shared" ref="J10:J11" si="4">F10*15%</f>
        <v>80.55</v>
      </c>
      <c r="K10" s="27">
        <f t="shared" ref="K10:K11" si="5">F10*10%</f>
        <v>53.7</v>
      </c>
      <c r="L10" s="27">
        <f t="shared" ref="L10:L11" si="6">F10*10%</f>
        <v>53.7</v>
      </c>
      <c r="M10" s="27">
        <f t="shared" ref="M10:M11" si="7">F10*10%</f>
        <v>53.7</v>
      </c>
      <c r="N10" s="27">
        <f t="shared" ref="N10:N11" si="8">F10*10%</f>
        <v>53.7</v>
      </c>
      <c r="O10" s="27">
        <f t="shared" ref="O10:O11" si="9">F10*10%</f>
        <v>53.7</v>
      </c>
    </row>
    <row r="11" spans="1:15" ht="19.5" x14ac:dyDescent="0.2">
      <c r="A11" s="18">
        <v>2</v>
      </c>
      <c r="B11" s="19" t="s">
        <v>51</v>
      </c>
      <c r="C11" s="10">
        <v>33762</v>
      </c>
      <c r="D11" s="10">
        <v>26614</v>
      </c>
      <c r="E11" s="20">
        <f>D11/C11</f>
        <v>0.78828268467507845</v>
      </c>
      <c r="F11" s="10">
        <f>C11-D11</f>
        <v>7148</v>
      </c>
      <c r="G11" s="36">
        <f t="shared" si="2"/>
        <v>714.80000000000007</v>
      </c>
      <c r="H11" s="36">
        <f>F11*15%</f>
        <v>1072.2</v>
      </c>
      <c r="I11" s="36">
        <f t="shared" si="3"/>
        <v>714.80000000000007</v>
      </c>
      <c r="J11" s="36">
        <f t="shared" si="4"/>
        <v>1072.2</v>
      </c>
      <c r="K11" s="28">
        <f t="shared" si="5"/>
        <v>714.80000000000007</v>
      </c>
      <c r="L11" s="28">
        <f t="shared" si="6"/>
        <v>714.80000000000007</v>
      </c>
      <c r="M11" s="28">
        <f t="shared" si="7"/>
        <v>714.80000000000007</v>
      </c>
      <c r="N11" s="28">
        <f t="shared" si="8"/>
        <v>714.80000000000007</v>
      </c>
      <c r="O11" s="28">
        <f t="shared" si="9"/>
        <v>714.80000000000007</v>
      </c>
    </row>
    <row r="12" spans="1:15" ht="18.7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5" ht="18.75" x14ac:dyDescent="0.2">
      <c r="A13" s="60" t="s">
        <v>41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</sheetData>
  <mergeCells count="11">
    <mergeCell ref="A13:O13"/>
    <mergeCell ref="A1:O1"/>
    <mergeCell ref="A2:O2"/>
    <mergeCell ref="A3:O3"/>
    <mergeCell ref="A5:A6"/>
    <mergeCell ref="B5:B6"/>
    <mergeCell ref="C5:C6"/>
    <mergeCell ref="D5:D6"/>
    <mergeCell ref="E5:E6"/>
    <mergeCell ref="F5:F6"/>
    <mergeCell ref="G5:O5"/>
  </mergeCells>
  <pageMargins left="0.5" right="0.31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zoomScale="85" zoomScaleNormal="85" workbookViewId="0">
      <selection activeCell="E25" sqref="E25"/>
    </sheetView>
  </sheetViews>
  <sheetFormatPr defaultRowHeight="18.75" x14ac:dyDescent="0.2"/>
  <cols>
    <col min="1" max="1" width="7.6640625" style="1" bestFit="1" customWidth="1"/>
    <col min="2" max="2" width="22" style="1" bestFit="1" customWidth="1"/>
    <col min="3" max="3" width="13.83203125" style="1" bestFit="1" customWidth="1"/>
    <col min="4" max="4" width="17.83203125" style="1" customWidth="1"/>
    <col min="5" max="5" width="11" style="1" bestFit="1" customWidth="1"/>
    <col min="6" max="6" width="14.1640625" style="1" bestFit="1" customWidth="1"/>
    <col min="7" max="9" width="12.83203125" style="1" bestFit="1" customWidth="1"/>
    <col min="10" max="12" width="14.6640625" style="1" bestFit="1" customWidth="1"/>
    <col min="13" max="13" width="15.33203125" style="1" bestFit="1" customWidth="1"/>
    <col min="14" max="14" width="17.83203125" style="1" customWidth="1"/>
    <col min="15" max="15" width="9.5" style="1" bestFit="1" customWidth="1"/>
    <col min="16" max="16" width="14.1640625" style="1" bestFit="1" customWidth="1"/>
    <col min="17" max="18" width="14.5" style="1" bestFit="1" customWidth="1"/>
    <col min="19" max="19" width="12.83203125" style="1" bestFit="1" customWidth="1"/>
    <col min="20" max="22" width="14.6640625" style="1" bestFit="1" customWidth="1"/>
    <col min="23" max="24" width="9.33203125" style="1"/>
    <col min="25" max="25" width="9.83203125" style="1" bestFit="1" customWidth="1"/>
    <col min="26" max="16384" width="9.33203125" style="1"/>
  </cols>
  <sheetData>
    <row r="1" spans="1:23" x14ac:dyDescent="0.2">
      <c r="A1" s="75" t="s">
        <v>13</v>
      </c>
      <c r="B1" s="75"/>
      <c r="C1" s="75"/>
      <c r="D1" s="75"/>
      <c r="U1" s="77"/>
      <c r="V1" s="77"/>
    </row>
    <row r="2" spans="1:23" x14ac:dyDescent="0.2">
      <c r="A2" s="76" t="s">
        <v>14</v>
      </c>
      <c r="B2" s="76"/>
      <c r="C2" s="76"/>
      <c r="D2" s="76"/>
      <c r="J2" s="62" t="s">
        <v>46</v>
      </c>
      <c r="K2" s="62"/>
      <c r="L2" s="62"/>
    </row>
    <row r="3" spans="1:23" x14ac:dyDescent="0.2">
      <c r="A3" s="62" t="s">
        <v>45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5" spans="1:23" s="15" customFormat="1" ht="27" customHeight="1" x14ac:dyDescent="0.2">
      <c r="A5" s="69" t="s">
        <v>0</v>
      </c>
      <c r="B5" s="69" t="s">
        <v>42</v>
      </c>
      <c r="C5" s="72" t="s">
        <v>1</v>
      </c>
      <c r="D5" s="65"/>
      <c r="E5" s="65"/>
      <c r="F5" s="65"/>
      <c r="G5" s="65"/>
      <c r="H5" s="65"/>
      <c r="I5" s="65"/>
      <c r="J5" s="65"/>
      <c r="K5" s="65"/>
      <c r="L5" s="66"/>
      <c r="M5" s="72" t="s">
        <v>2</v>
      </c>
      <c r="N5" s="65"/>
      <c r="O5" s="65"/>
      <c r="P5" s="65"/>
      <c r="Q5" s="65"/>
      <c r="R5" s="65"/>
      <c r="S5" s="65"/>
      <c r="T5" s="65"/>
      <c r="U5" s="65"/>
      <c r="V5" s="66"/>
    </row>
    <row r="6" spans="1:23" s="15" customFormat="1" ht="27" customHeight="1" x14ac:dyDescent="0.2">
      <c r="A6" s="70"/>
      <c r="B6" s="70"/>
      <c r="C6" s="73" t="s">
        <v>3</v>
      </c>
      <c r="D6" s="69" t="s">
        <v>44</v>
      </c>
      <c r="E6" s="73" t="s">
        <v>4</v>
      </c>
      <c r="F6" s="73" t="s">
        <v>5</v>
      </c>
      <c r="G6" s="72" t="s">
        <v>6</v>
      </c>
      <c r="H6" s="65"/>
      <c r="I6" s="65"/>
      <c r="J6" s="65"/>
      <c r="K6" s="65"/>
      <c r="L6" s="66"/>
      <c r="M6" s="73" t="s">
        <v>3</v>
      </c>
      <c r="N6" s="69" t="s">
        <v>44</v>
      </c>
      <c r="O6" s="73" t="s">
        <v>4</v>
      </c>
      <c r="P6" s="73" t="s">
        <v>5</v>
      </c>
      <c r="Q6" s="72" t="s">
        <v>6</v>
      </c>
      <c r="R6" s="65"/>
      <c r="S6" s="65"/>
      <c r="T6" s="65"/>
      <c r="U6" s="65"/>
      <c r="V6" s="66"/>
    </row>
    <row r="7" spans="1:23" s="15" customFormat="1" ht="32.25" customHeight="1" x14ac:dyDescent="0.2">
      <c r="A7" s="71"/>
      <c r="B7" s="71"/>
      <c r="C7" s="74"/>
      <c r="D7" s="71"/>
      <c r="E7" s="74"/>
      <c r="F7" s="74"/>
      <c r="G7" s="14" t="s">
        <v>7</v>
      </c>
      <c r="H7" s="14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74"/>
      <c r="N7" s="71"/>
      <c r="O7" s="74"/>
      <c r="P7" s="74"/>
      <c r="Q7" s="14" t="s">
        <v>7</v>
      </c>
      <c r="R7" s="14" t="s">
        <v>8</v>
      </c>
      <c r="S7" s="14" t="s">
        <v>9</v>
      </c>
      <c r="T7" s="14" t="s">
        <v>10</v>
      </c>
      <c r="U7" s="14" t="s">
        <v>11</v>
      </c>
      <c r="V7" s="14" t="s">
        <v>12</v>
      </c>
    </row>
    <row r="8" spans="1:23" ht="18.75" hidden="1" customHeight="1" x14ac:dyDescent="0.2">
      <c r="A8" s="9">
        <v>0</v>
      </c>
      <c r="B8" s="2" t="s">
        <v>43</v>
      </c>
      <c r="C8" s="12">
        <v>224198</v>
      </c>
      <c r="D8" s="12">
        <v>208733</v>
      </c>
      <c r="E8" s="13">
        <v>0.93100000000000005</v>
      </c>
      <c r="F8" s="12">
        <v>15465</v>
      </c>
      <c r="G8" s="12">
        <v>2320</v>
      </c>
      <c r="H8" s="12">
        <v>2629</v>
      </c>
      <c r="I8" s="12">
        <v>2629</v>
      </c>
      <c r="J8" s="12">
        <v>2474</v>
      </c>
      <c r="K8" s="12">
        <v>2629</v>
      </c>
      <c r="L8" s="12">
        <v>2784</v>
      </c>
      <c r="M8" s="12">
        <v>3408155</v>
      </c>
      <c r="N8" s="12">
        <v>3224537</v>
      </c>
      <c r="O8" s="13">
        <v>0.94599999999999995</v>
      </c>
      <c r="P8" s="12">
        <v>183618</v>
      </c>
      <c r="Q8" s="12">
        <v>36724</v>
      </c>
      <c r="R8" s="12">
        <v>36724</v>
      </c>
      <c r="S8" s="12">
        <v>27543</v>
      </c>
      <c r="T8" s="12">
        <v>9181</v>
      </c>
      <c r="U8" s="12">
        <v>36724</v>
      </c>
      <c r="V8" s="12">
        <v>36724</v>
      </c>
    </row>
    <row r="9" spans="1:23" ht="24.95" customHeight="1" x14ac:dyDescent="0.2">
      <c r="A9" s="4">
        <v>1</v>
      </c>
      <c r="B9" s="5" t="s">
        <v>24</v>
      </c>
      <c r="C9" s="6">
        <v>74277</v>
      </c>
      <c r="D9" s="6">
        <v>69096</v>
      </c>
      <c r="E9" s="7">
        <f t="shared" ref="E9:E18" si="0">D9/C9</f>
        <v>0.93024758673613639</v>
      </c>
      <c r="F9" s="6">
        <f t="shared" ref="F9:F18" si="1">C9-D9</f>
        <v>5181</v>
      </c>
      <c r="G9" s="6">
        <f>ROUND($F9*G$35,0)-1</f>
        <v>776</v>
      </c>
      <c r="H9" s="6">
        <f t="shared" ref="H9:L18" si="2">ROUND($F9*H$35,0)</f>
        <v>881</v>
      </c>
      <c r="I9" s="6">
        <f t="shared" si="2"/>
        <v>881</v>
      </c>
      <c r="J9" s="6">
        <f t="shared" si="2"/>
        <v>829</v>
      </c>
      <c r="K9" s="6">
        <f t="shared" si="2"/>
        <v>881</v>
      </c>
      <c r="L9" s="6">
        <f t="shared" si="2"/>
        <v>933</v>
      </c>
      <c r="M9" s="6">
        <v>426304</v>
      </c>
      <c r="N9" s="6">
        <v>414029</v>
      </c>
      <c r="O9" s="7">
        <f>N9/M9</f>
        <v>0.97120599384476802</v>
      </c>
      <c r="P9" s="6">
        <f>M9-N9</f>
        <v>12275</v>
      </c>
      <c r="Q9" s="6">
        <f t="shared" ref="Q9:V9" si="3">ROUND($P9*Q$35,0)</f>
        <v>2455</v>
      </c>
      <c r="R9" s="6">
        <f t="shared" si="3"/>
        <v>2455</v>
      </c>
      <c r="S9" s="6">
        <f t="shared" si="3"/>
        <v>1841</v>
      </c>
      <c r="T9" s="6">
        <f t="shared" si="3"/>
        <v>614</v>
      </c>
      <c r="U9" s="6">
        <f t="shared" si="3"/>
        <v>2455</v>
      </c>
      <c r="V9" s="6">
        <f t="shared" si="3"/>
        <v>2455</v>
      </c>
      <c r="W9" s="3"/>
    </row>
    <row r="10" spans="1:23" ht="24.95" customHeight="1" x14ac:dyDescent="0.2">
      <c r="A10" s="4">
        <v>2</v>
      </c>
      <c r="B10" s="5" t="s">
        <v>15</v>
      </c>
      <c r="C10" s="6">
        <v>6482</v>
      </c>
      <c r="D10" s="6">
        <v>5969</v>
      </c>
      <c r="E10" s="7">
        <f t="shared" si="0"/>
        <v>0.92085775995063257</v>
      </c>
      <c r="F10" s="6">
        <f t="shared" si="1"/>
        <v>513</v>
      </c>
      <c r="G10" s="6">
        <f>ROUND($F10*G$35,0)+1</f>
        <v>78</v>
      </c>
      <c r="H10" s="6">
        <f t="shared" si="2"/>
        <v>87</v>
      </c>
      <c r="I10" s="6">
        <f t="shared" si="2"/>
        <v>87</v>
      </c>
      <c r="J10" s="6">
        <f t="shared" si="2"/>
        <v>82</v>
      </c>
      <c r="K10" s="6">
        <f t="shared" si="2"/>
        <v>87</v>
      </c>
      <c r="L10" s="6">
        <f t="shared" si="2"/>
        <v>92</v>
      </c>
      <c r="M10" s="6">
        <v>90082</v>
      </c>
      <c r="N10" s="6">
        <v>86479</v>
      </c>
      <c r="O10" s="7">
        <f t="shared" ref="O10:O34" si="4">N10/M10</f>
        <v>0.9600031082791235</v>
      </c>
      <c r="P10" s="6">
        <f t="shared" ref="P10:P33" si="5">M10-N10</f>
        <v>3603</v>
      </c>
      <c r="Q10" s="6">
        <f>ROUND($P10*Q$35,0)-1</f>
        <v>720</v>
      </c>
      <c r="R10" s="6">
        <f t="shared" ref="R10:V19" si="6">ROUND($P10*R$35,0)</f>
        <v>721</v>
      </c>
      <c r="S10" s="6">
        <f t="shared" si="6"/>
        <v>540</v>
      </c>
      <c r="T10" s="6">
        <f t="shared" si="6"/>
        <v>180</v>
      </c>
      <c r="U10" s="6">
        <f t="shared" si="6"/>
        <v>721</v>
      </c>
      <c r="V10" s="6">
        <f t="shared" si="6"/>
        <v>721</v>
      </c>
      <c r="W10" s="3"/>
    </row>
    <row r="11" spans="1:23" ht="24.95" customHeight="1" x14ac:dyDescent="0.2">
      <c r="A11" s="4">
        <v>3</v>
      </c>
      <c r="B11" s="5" t="s">
        <v>16</v>
      </c>
      <c r="C11" s="6">
        <v>3351</v>
      </c>
      <c r="D11" s="6">
        <v>3059</v>
      </c>
      <c r="E11" s="7">
        <f t="shared" si="0"/>
        <v>0.91286183228886897</v>
      </c>
      <c r="F11" s="6">
        <f t="shared" si="1"/>
        <v>292</v>
      </c>
      <c r="G11" s="6">
        <f>ROUND($F11*G$35,0)-2</f>
        <v>42</v>
      </c>
      <c r="H11" s="6">
        <f t="shared" si="2"/>
        <v>50</v>
      </c>
      <c r="I11" s="6">
        <f t="shared" si="2"/>
        <v>50</v>
      </c>
      <c r="J11" s="6">
        <f t="shared" si="2"/>
        <v>47</v>
      </c>
      <c r="K11" s="6">
        <f t="shared" si="2"/>
        <v>50</v>
      </c>
      <c r="L11" s="6">
        <f t="shared" si="2"/>
        <v>53</v>
      </c>
      <c r="M11" s="6">
        <v>139967</v>
      </c>
      <c r="N11" s="6">
        <v>130495</v>
      </c>
      <c r="O11" s="7">
        <f t="shared" si="4"/>
        <v>0.93232690562775511</v>
      </c>
      <c r="P11" s="6">
        <f t="shared" si="5"/>
        <v>9472</v>
      </c>
      <c r="Q11" s="6">
        <f>ROUND($P11*Q$35,0)+1</f>
        <v>1895</v>
      </c>
      <c r="R11" s="6">
        <f t="shared" si="6"/>
        <v>1894</v>
      </c>
      <c r="S11" s="6">
        <f t="shared" si="6"/>
        <v>1421</v>
      </c>
      <c r="T11" s="6">
        <f t="shared" si="6"/>
        <v>474</v>
      </c>
      <c r="U11" s="6">
        <f t="shared" si="6"/>
        <v>1894</v>
      </c>
      <c r="V11" s="6">
        <f t="shared" si="6"/>
        <v>1894</v>
      </c>
      <c r="W11" s="3"/>
    </row>
    <row r="12" spans="1:23" ht="24.95" customHeight="1" x14ac:dyDescent="0.2">
      <c r="A12" s="4">
        <v>4</v>
      </c>
      <c r="B12" s="5" t="s">
        <v>17</v>
      </c>
      <c r="C12" s="6">
        <v>3741</v>
      </c>
      <c r="D12" s="6">
        <v>3465</v>
      </c>
      <c r="E12" s="7">
        <f t="shared" si="0"/>
        <v>0.9262229350441058</v>
      </c>
      <c r="F12" s="6">
        <f t="shared" si="1"/>
        <v>276</v>
      </c>
      <c r="G12" s="6">
        <f>ROUND($F12*G$35,0)</f>
        <v>41</v>
      </c>
      <c r="H12" s="6">
        <f t="shared" si="2"/>
        <v>47</v>
      </c>
      <c r="I12" s="6">
        <f t="shared" si="2"/>
        <v>47</v>
      </c>
      <c r="J12" s="6">
        <f t="shared" si="2"/>
        <v>44</v>
      </c>
      <c r="K12" s="6">
        <f t="shared" si="2"/>
        <v>47</v>
      </c>
      <c r="L12" s="6">
        <f t="shared" si="2"/>
        <v>50</v>
      </c>
      <c r="M12" s="6">
        <v>126371</v>
      </c>
      <c r="N12" s="6">
        <v>119845</v>
      </c>
      <c r="O12" s="7">
        <f t="shared" si="4"/>
        <v>0.94835840501380853</v>
      </c>
      <c r="P12" s="6">
        <f t="shared" si="5"/>
        <v>6526</v>
      </c>
      <c r="Q12" s="6">
        <f>ROUND($P12*Q$35,0)+1</f>
        <v>1306</v>
      </c>
      <c r="R12" s="6">
        <f t="shared" si="6"/>
        <v>1305</v>
      </c>
      <c r="S12" s="6">
        <f t="shared" si="6"/>
        <v>979</v>
      </c>
      <c r="T12" s="6">
        <f t="shared" si="6"/>
        <v>326</v>
      </c>
      <c r="U12" s="6">
        <f t="shared" si="6"/>
        <v>1305</v>
      </c>
      <c r="V12" s="6">
        <f t="shared" si="6"/>
        <v>1305</v>
      </c>
      <c r="W12" s="3"/>
    </row>
    <row r="13" spans="1:23" ht="24.95" customHeight="1" x14ac:dyDescent="0.2">
      <c r="A13" s="4">
        <v>5</v>
      </c>
      <c r="B13" s="5" t="s">
        <v>18</v>
      </c>
      <c r="C13" s="6">
        <v>4322</v>
      </c>
      <c r="D13" s="6">
        <v>4123</v>
      </c>
      <c r="E13" s="7">
        <f t="shared" si="0"/>
        <v>0.95395650161962053</v>
      </c>
      <c r="F13" s="6">
        <f t="shared" si="1"/>
        <v>199</v>
      </c>
      <c r="G13" s="6">
        <f>ROUND($F13*G$35,0)-1</f>
        <v>29</v>
      </c>
      <c r="H13" s="6">
        <f t="shared" si="2"/>
        <v>34</v>
      </c>
      <c r="I13" s="6">
        <f t="shared" si="2"/>
        <v>34</v>
      </c>
      <c r="J13" s="6">
        <f t="shared" si="2"/>
        <v>32</v>
      </c>
      <c r="K13" s="6">
        <f t="shared" si="2"/>
        <v>34</v>
      </c>
      <c r="L13" s="6">
        <f t="shared" si="2"/>
        <v>36</v>
      </c>
      <c r="M13" s="6">
        <v>163181</v>
      </c>
      <c r="N13" s="6">
        <v>155199</v>
      </c>
      <c r="O13" s="7">
        <f t="shared" si="4"/>
        <v>0.95108499151249226</v>
      </c>
      <c r="P13" s="6">
        <f t="shared" si="5"/>
        <v>7982</v>
      </c>
      <c r="Q13" s="6">
        <f>ROUND($P13*Q$35,0)+2</f>
        <v>1598</v>
      </c>
      <c r="R13" s="6">
        <f t="shared" si="6"/>
        <v>1596</v>
      </c>
      <c r="S13" s="6">
        <f t="shared" si="6"/>
        <v>1197</v>
      </c>
      <c r="T13" s="6">
        <f t="shared" si="6"/>
        <v>399</v>
      </c>
      <c r="U13" s="6">
        <f t="shared" si="6"/>
        <v>1596</v>
      </c>
      <c r="V13" s="6">
        <f t="shared" si="6"/>
        <v>1596</v>
      </c>
      <c r="W13" s="3"/>
    </row>
    <row r="14" spans="1:23" ht="24.95" customHeight="1" x14ac:dyDescent="0.2">
      <c r="A14" s="4">
        <v>6</v>
      </c>
      <c r="B14" s="5" t="s">
        <v>19</v>
      </c>
      <c r="C14" s="6">
        <v>4740</v>
      </c>
      <c r="D14" s="6">
        <v>4513</v>
      </c>
      <c r="E14" s="7">
        <f t="shared" si="0"/>
        <v>0.95210970464135025</v>
      </c>
      <c r="F14" s="6">
        <f t="shared" si="1"/>
        <v>227</v>
      </c>
      <c r="G14" s="6">
        <f>ROUND($F14*G$35,0)-1</f>
        <v>33</v>
      </c>
      <c r="H14" s="6">
        <f t="shared" si="2"/>
        <v>39</v>
      </c>
      <c r="I14" s="6">
        <f t="shared" si="2"/>
        <v>39</v>
      </c>
      <c r="J14" s="6">
        <f t="shared" si="2"/>
        <v>36</v>
      </c>
      <c r="K14" s="6">
        <f t="shared" si="2"/>
        <v>39</v>
      </c>
      <c r="L14" s="6">
        <f t="shared" si="2"/>
        <v>41</v>
      </c>
      <c r="M14" s="6">
        <v>186558</v>
      </c>
      <c r="N14" s="6">
        <v>178591</v>
      </c>
      <c r="O14" s="7">
        <f t="shared" si="4"/>
        <v>0.95729478231970755</v>
      </c>
      <c r="P14" s="6">
        <f t="shared" si="5"/>
        <v>7967</v>
      </c>
      <c r="Q14" s="6">
        <f>ROUND($P14*Q$35,0)+2</f>
        <v>1595</v>
      </c>
      <c r="R14" s="6">
        <f t="shared" si="6"/>
        <v>1593</v>
      </c>
      <c r="S14" s="6">
        <f t="shared" si="6"/>
        <v>1195</v>
      </c>
      <c r="T14" s="6">
        <f t="shared" si="6"/>
        <v>398</v>
      </c>
      <c r="U14" s="6">
        <f t="shared" si="6"/>
        <v>1593</v>
      </c>
      <c r="V14" s="6">
        <f t="shared" si="6"/>
        <v>1593</v>
      </c>
      <c r="W14" s="3"/>
    </row>
    <row r="15" spans="1:23" ht="24.95" customHeight="1" x14ac:dyDescent="0.2">
      <c r="A15" s="4">
        <v>7</v>
      </c>
      <c r="B15" s="5" t="s">
        <v>20</v>
      </c>
      <c r="C15" s="6">
        <v>3637</v>
      </c>
      <c r="D15" s="6">
        <v>3677</v>
      </c>
      <c r="E15" s="7">
        <f t="shared" si="0"/>
        <v>1.010998075336816</v>
      </c>
      <c r="F15" s="6">
        <f t="shared" si="1"/>
        <v>-40</v>
      </c>
      <c r="G15" s="6">
        <f>ROUND($F15*G$35,0)</f>
        <v>-6</v>
      </c>
      <c r="H15" s="6">
        <f t="shared" si="2"/>
        <v>-7</v>
      </c>
      <c r="I15" s="6">
        <f t="shared" si="2"/>
        <v>-7</v>
      </c>
      <c r="J15" s="6">
        <f t="shared" si="2"/>
        <v>-6</v>
      </c>
      <c r="K15" s="6">
        <f t="shared" si="2"/>
        <v>-7</v>
      </c>
      <c r="L15" s="6">
        <f t="shared" si="2"/>
        <v>-7</v>
      </c>
      <c r="M15" s="6">
        <v>101777</v>
      </c>
      <c r="N15" s="6">
        <v>89263</v>
      </c>
      <c r="O15" s="7">
        <f t="shared" si="4"/>
        <v>0.87704491191526568</v>
      </c>
      <c r="P15" s="6">
        <f t="shared" si="5"/>
        <v>12514</v>
      </c>
      <c r="Q15" s="6">
        <f>ROUND($P15*Q$35,0)-1</f>
        <v>2502</v>
      </c>
      <c r="R15" s="6">
        <f t="shared" si="6"/>
        <v>2503</v>
      </c>
      <c r="S15" s="6">
        <f t="shared" si="6"/>
        <v>1877</v>
      </c>
      <c r="T15" s="6">
        <f t="shared" si="6"/>
        <v>626</v>
      </c>
      <c r="U15" s="6">
        <f t="shared" si="6"/>
        <v>2503</v>
      </c>
      <c r="V15" s="6">
        <f t="shared" si="6"/>
        <v>2503</v>
      </c>
      <c r="W15" s="3"/>
    </row>
    <row r="16" spans="1:23" ht="24.95" customHeight="1" x14ac:dyDescent="0.2">
      <c r="A16" s="4">
        <v>8</v>
      </c>
      <c r="B16" s="5" t="s">
        <v>21</v>
      </c>
      <c r="C16" s="6">
        <v>4152</v>
      </c>
      <c r="D16" s="6">
        <v>4027</v>
      </c>
      <c r="E16" s="7">
        <f t="shared" si="0"/>
        <v>0.96989402697495186</v>
      </c>
      <c r="F16" s="6">
        <f t="shared" si="1"/>
        <v>125</v>
      </c>
      <c r="G16" s="6">
        <f>ROUND($F16*G$35,0)</f>
        <v>19</v>
      </c>
      <c r="H16" s="6">
        <f t="shared" si="2"/>
        <v>21</v>
      </c>
      <c r="I16" s="6">
        <f t="shared" si="2"/>
        <v>21</v>
      </c>
      <c r="J16" s="6">
        <f t="shared" si="2"/>
        <v>20</v>
      </c>
      <c r="K16" s="6">
        <f t="shared" si="2"/>
        <v>21</v>
      </c>
      <c r="L16" s="6">
        <f t="shared" si="2"/>
        <v>23</v>
      </c>
      <c r="M16" s="6">
        <v>127704</v>
      </c>
      <c r="N16" s="6">
        <v>110330</v>
      </c>
      <c r="O16" s="7">
        <f t="shared" si="4"/>
        <v>0.86395101171458999</v>
      </c>
      <c r="P16" s="6">
        <f t="shared" si="5"/>
        <v>17374</v>
      </c>
      <c r="Q16" s="6">
        <f>ROUND($P16*Q$35,0)-1</f>
        <v>3474</v>
      </c>
      <c r="R16" s="6">
        <f t="shared" si="6"/>
        <v>3475</v>
      </c>
      <c r="S16" s="6">
        <f t="shared" si="6"/>
        <v>2606</v>
      </c>
      <c r="T16" s="6">
        <f t="shared" si="6"/>
        <v>869</v>
      </c>
      <c r="U16" s="6">
        <f t="shared" si="6"/>
        <v>3475</v>
      </c>
      <c r="V16" s="6">
        <f t="shared" si="6"/>
        <v>3475</v>
      </c>
      <c r="W16" s="3"/>
    </row>
    <row r="17" spans="1:25" ht="24.95" customHeight="1" x14ac:dyDescent="0.2">
      <c r="A17" s="4">
        <v>9</v>
      </c>
      <c r="B17" s="5" t="s">
        <v>22</v>
      </c>
      <c r="C17" s="6">
        <v>7678</v>
      </c>
      <c r="D17" s="6">
        <v>7215</v>
      </c>
      <c r="E17" s="7">
        <f t="shared" si="0"/>
        <v>0.93969783797864026</v>
      </c>
      <c r="F17" s="6">
        <f t="shared" si="1"/>
        <v>463</v>
      </c>
      <c r="G17" s="6">
        <f>ROUND($F17*G$35,0)</f>
        <v>69</v>
      </c>
      <c r="H17" s="6">
        <f t="shared" si="2"/>
        <v>79</v>
      </c>
      <c r="I17" s="6">
        <f t="shared" si="2"/>
        <v>79</v>
      </c>
      <c r="J17" s="6">
        <f t="shared" si="2"/>
        <v>74</v>
      </c>
      <c r="K17" s="6">
        <f t="shared" si="2"/>
        <v>79</v>
      </c>
      <c r="L17" s="6">
        <f t="shared" si="2"/>
        <v>83</v>
      </c>
      <c r="M17" s="6">
        <v>270289</v>
      </c>
      <c r="N17" s="6">
        <v>258564</v>
      </c>
      <c r="O17" s="7">
        <f t="shared" si="4"/>
        <v>0.95662050619892036</v>
      </c>
      <c r="P17" s="6">
        <f t="shared" si="5"/>
        <v>11725</v>
      </c>
      <c r="Q17" s="6">
        <f>ROUND($P17*Q$35,0)</f>
        <v>2345</v>
      </c>
      <c r="R17" s="6">
        <f t="shared" si="6"/>
        <v>2345</v>
      </c>
      <c r="S17" s="6">
        <f t="shared" si="6"/>
        <v>1759</v>
      </c>
      <c r="T17" s="6">
        <f t="shared" si="6"/>
        <v>586</v>
      </c>
      <c r="U17" s="6">
        <f t="shared" si="6"/>
        <v>2345</v>
      </c>
      <c r="V17" s="6">
        <f t="shared" si="6"/>
        <v>2345</v>
      </c>
      <c r="W17" s="3"/>
    </row>
    <row r="18" spans="1:25" ht="24.95" customHeight="1" x14ac:dyDescent="0.2">
      <c r="A18" s="4">
        <v>10</v>
      </c>
      <c r="B18" s="5" t="s">
        <v>23</v>
      </c>
      <c r="C18" s="6">
        <v>3800</v>
      </c>
      <c r="D18" s="6">
        <v>3643</v>
      </c>
      <c r="E18" s="7">
        <f t="shared" si="0"/>
        <v>0.95868421052631581</v>
      </c>
      <c r="F18" s="6">
        <f t="shared" si="1"/>
        <v>157</v>
      </c>
      <c r="G18" s="6">
        <f>ROUND($F18*G$35,0)-1</f>
        <v>23</v>
      </c>
      <c r="H18" s="6">
        <f t="shared" si="2"/>
        <v>27</v>
      </c>
      <c r="I18" s="6">
        <f t="shared" si="2"/>
        <v>27</v>
      </c>
      <c r="J18" s="6">
        <f t="shared" si="2"/>
        <v>25</v>
      </c>
      <c r="K18" s="6">
        <f t="shared" si="2"/>
        <v>27</v>
      </c>
      <c r="L18" s="6">
        <f t="shared" si="2"/>
        <v>28</v>
      </c>
      <c r="M18" s="6">
        <v>144090</v>
      </c>
      <c r="N18" s="6">
        <v>136938</v>
      </c>
      <c r="O18" s="7">
        <f t="shared" si="4"/>
        <v>0.95036435561107646</v>
      </c>
      <c r="P18" s="6">
        <f t="shared" si="5"/>
        <v>7152</v>
      </c>
      <c r="Q18" s="6">
        <f>ROUND($P18*Q$35,0)+1</f>
        <v>1431</v>
      </c>
      <c r="R18" s="6">
        <f t="shared" si="6"/>
        <v>1430</v>
      </c>
      <c r="S18" s="6">
        <f t="shared" si="6"/>
        <v>1073</v>
      </c>
      <c r="T18" s="6">
        <f t="shared" si="6"/>
        <v>358</v>
      </c>
      <c r="U18" s="6">
        <f t="shared" si="6"/>
        <v>1430</v>
      </c>
      <c r="V18" s="6">
        <f t="shared" si="6"/>
        <v>1430</v>
      </c>
      <c r="W18" s="3"/>
    </row>
    <row r="19" spans="1:25" ht="24.95" customHeight="1" x14ac:dyDescent="0.2">
      <c r="A19" s="4">
        <v>11</v>
      </c>
      <c r="B19" s="5" t="s">
        <v>25</v>
      </c>
      <c r="C19" s="6">
        <v>30629</v>
      </c>
      <c r="D19" s="6">
        <v>28569</v>
      </c>
      <c r="E19" s="7">
        <f t="shared" ref="E19:E34" si="7">D19/C19</f>
        <v>0.9327434784028209</v>
      </c>
      <c r="F19" s="6">
        <f t="shared" ref="F19:F33" si="8">C19-D19</f>
        <v>2060</v>
      </c>
      <c r="G19" s="6">
        <f>ROUND($F19*G$35,0)</f>
        <v>309</v>
      </c>
      <c r="H19" s="6">
        <f t="shared" ref="H19:L33" si="9">ROUND($F19*H$35,0)</f>
        <v>350</v>
      </c>
      <c r="I19" s="6">
        <f t="shared" si="9"/>
        <v>350</v>
      </c>
      <c r="J19" s="6">
        <f t="shared" si="9"/>
        <v>330</v>
      </c>
      <c r="K19" s="6">
        <f t="shared" si="9"/>
        <v>350</v>
      </c>
      <c r="L19" s="6">
        <f t="shared" si="9"/>
        <v>371</v>
      </c>
      <c r="M19" s="6">
        <v>248810</v>
      </c>
      <c r="N19" s="6">
        <v>239486</v>
      </c>
      <c r="O19" s="7">
        <f t="shared" si="4"/>
        <v>0.96252562196053215</v>
      </c>
      <c r="P19" s="6">
        <f t="shared" si="5"/>
        <v>9324</v>
      </c>
      <c r="Q19" s="6">
        <f>ROUND($P19*Q$35,0)-1</f>
        <v>1864</v>
      </c>
      <c r="R19" s="6">
        <f t="shared" si="6"/>
        <v>1865</v>
      </c>
      <c r="S19" s="6">
        <f t="shared" si="6"/>
        <v>1399</v>
      </c>
      <c r="T19" s="6">
        <f t="shared" si="6"/>
        <v>466</v>
      </c>
      <c r="U19" s="6">
        <f t="shared" si="6"/>
        <v>1865</v>
      </c>
      <c r="V19" s="6">
        <f t="shared" si="6"/>
        <v>1865</v>
      </c>
      <c r="W19" s="3"/>
    </row>
    <row r="20" spans="1:25" ht="24.95" customHeight="1" x14ac:dyDescent="0.2">
      <c r="A20" s="4">
        <v>12</v>
      </c>
      <c r="B20" s="5" t="s">
        <v>26</v>
      </c>
      <c r="C20" s="6">
        <v>2952</v>
      </c>
      <c r="D20" s="6">
        <v>2656</v>
      </c>
      <c r="E20" s="7">
        <f t="shared" si="7"/>
        <v>0.89972899728997291</v>
      </c>
      <c r="F20" s="6">
        <f t="shared" si="8"/>
        <v>296</v>
      </c>
      <c r="G20" s="6">
        <f>ROUND($F20*G$35,0)+2</f>
        <v>46</v>
      </c>
      <c r="H20" s="6">
        <f t="shared" si="9"/>
        <v>50</v>
      </c>
      <c r="I20" s="6">
        <f t="shared" si="9"/>
        <v>50</v>
      </c>
      <c r="J20" s="6">
        <f t="shared" si="9"/>
        <v>47</v>
      </c>
      <c r="K20" s="6">
        <f t="shared" si="9"/>
        <v>50</v>
      </c>
      <c r="L20" s="6">
        <f t="shared" si="9"/>
        <v>53</v>
      </c>
      <c r="M20" s="6">
        <v>47451</v>
      </c>
      <c r="N20" s="6">
        <v>45868</v>
      </c>
      <c r="O20" s="7">
        <f t="shared" si="4"/>
        <v>0.9666392699837727</v>
      </c>
      <c r="P20" s="6">
        <f t="shared" si="5"/>
        <v>1583</v>
      </c>
      <c r="Q20" s="6">
        <f>ROUND($P20*Q$35,0)-1</f>
        <v>316</v>
      </c>
      <c r="R20" s="6">
        <f t="shared" ref="R20:V33" si="10">ROUND($P20*R$35,0)</f>
        <v>317</v>
      </c>
      <c r="S20" s="6">
        <f t="shared" si="10"/>
        <v>237</v>
      </c>
      <c r="T20" s="6">
        <f t="shared" si="10"/>
        <v>79</v>
      </c>
      <c r="U20" s="6">
        <f t="shared" si="10"/>
        <v>317</v>
      </c>
      <c r="V20" s="6">
        <f t="shared" si="10"/>
        <v>317</v>
      </c>
      <c r="W20" s="3"/>
      <c r="Y20" s="3"/>
    </row>
    <row r="21" spans="1:25" ht="24.95" customHeight="1" x14ac:dyDescent="0.2">
      <c r="A21" s="4">
        <v>13</v>
      </c>
      <c r="B21" s="5" t="s">
        <v>27</v>
      </c>
      <c r="C21" s="6">
        <v>5060</v>
      </c>
      <c r="D21" s="6">
        <v>4773</v>
      </c>
      <c r="E21" s="7">
        <f t="shared" si="7"/>
        <v>0.94328063241106719</v>
      </c>
      <c r="F21" s="6">
        <f t="shared" si="8"/>
        <v>287</v>
      </c>
      <c r="G21" s="6">
        <f>ROUND($F21*G$35,0)-1</f>
        <v>42</v>
      </c>
      <c r="H21" s="6">
        <f t="shared" si="9"/>
        <v>49</v>
      </c>
      <c r="I21" s="6">
        <f t="shared" si="9"/>
        <v>49</v>
      </c>
      <c r="J21" s="6">
        <f t="shared" si="9"/>
        <v>46</v>
      </c>
      <c r="K21" s="6">
        <f t="shared" si="9"/>
        <v>49</v>
      </c>
      <c r="L21" s="6">
        <f t="shared" si="9"/>
        <v>52</v>
      </c>
      <c r="M21" s="6">
        <v>59783</v>
      </c>
      <c r="N21" s="6">
        <v>54527</v>
      </c>
      <c r="O21" s="7">
        <f t="shared" si="4"/>
        <v>0.91208203000853083</v>
      </c>
      <c r="P21" s="6">
        <f t="shared" si="5"/>
        <v>5256</v>
      </c>
      <c r="Q21" s="6">
        <f>ROUND($P21*Q$35,0)+1</f>
        <v>1052</v>
      </c>
      <c r="R21" s="6">
        <f t="shared" si="10"/>
        <v>1051</v>
      </c>
      <c r="S21" s="6">
        <f t="shared" si="10"/>
        <v>788</v>
      </c>
      <c r="T21" s="6">
        <f t="shared" si="10"/>
        <v>263</v>
      </c>
      <c r="U21" s="6">
        <f t="shared" si="10"/>
        <v>1051</v>
      </c>
      <c r="V21" s="6">
        <f t="shared" si="10"/>
        <v>1051</v>
      </c>
      <c r="W21" s="3"/>
      <c r="Y21" s="3"/>
    </row>
    <row r="22" spans="1:25" ht="24.95" customHeight="1" x14ac:dyDescent="0.2">
      <c r="A22" s="4">
        <v>14</v>
      </c>
      <c r="B22" s="5" t="s">
        <v>28</v>
      </c>
      <c r="C22" s="6">
        <v>2917</v>
      </c>
      <c r="D22" s="6">
        <v>2855</v>
      </c>
      <c r="E22" s="7">
        <f t="shared" si="7"/>
        <v>0.97874528625299961</v>
      </c>
      <c r="F22" s="6">
        <f t="shared" si="8"/>
        <v>62</v>
      </c>
      <c r="G22" s="6">
        <f>ROUND($F22*G$35,0)-1</f>
        <v>8</v>
      </c>
      <c r="H22" s="6">
        <f t="shared" si="9"/>
        <v>11</v>
      </c>
      <c r="I22" s="6">
        <f t="shared" si="9"/>
        <v>11</v>
      </c>
      <c r="J22" s="6">
        <f t="shared" si="9"/>
        <v>10</v>
      </c>
      <c r="K22" s="6">
        <f t="shared" si="9"/>
        <v>11</v>
      </c>
      <c r="L22" s="6">
        <f t="shared" si="9"/>
        <v>11</v>
      </c>
      <c r="M22" s="6">
        <v>129002</v>
      </c>
      <c r="N22" s="6">
        <v>112903</v>
      </c>
      <c r="O22" s="7">
        <f t="shared" si="4"/>
        <v>0.87520348521728342</v>
      </c>
      <c r="P22" s="6">
        <f t="shared" si="5"/>
        <v>16099</v>
      </c>
      <c r="Q22" s="6">
        <f>ROUND($P22*Q$35,0)-1</f>
        <v>3219</v>
      </c>
      <c r="R22" s="6">
        <f t="shared" si="10"/>
        <v>3220</v>
      </c>
      <c r="S22" s="6">
        <f t="shared" si="10"/>
        <v>2415</v>
      </c>
      <c r="T22" s="6">
        <f t="shared" si="10"/>
        <v>805</v>
      </c>
      <c r="U22" s="6">
        <f t="shared" si="10"/>
        <v>3220</v>
      </c>
      <c r="V22" s="6">
        <f t="shared" si="10"/>
        <v>3220</v>
      </c>
      <c r="W22" s="3"/>
      <c r="Y22" s="3"/>
    </row>
    <row r="23" spans="1:25" ht="24.95" customHeight="1" x14ac:dyDescent="0.2">
      <c r="A23" s="4">
        <v>15</v>
      </c>
      <c r="B23" s="5" t="s">
        <v>29</v>
      </c>
      <c r="C23" s="6">
        <v>2750</v>
      </c>
      <c r="D23" s="6">
        <v>2711</v>
      </c>
      <c r="E23" s="7">
        <f t="shared" si="7"/>
        <v>0.98581818181818182</v>
      </c>
      <c r="F23" s="6">
        <f t="shared" si="8"/>
        <v>39</v>
      </c>
      <c r="G23" s="6">
        <f>ROUND($F23*G$35,0)-1</f>
        <v>5</v>
      </c>
      <c r="H23" s="6">
        <f t="shared" si="9"/>
        <v>7</v>
      </c>
      <c r="I23" s="6">
        <f t="shared" si="9"/>
        <v>7</v>
      </c>
      <c r="J23" s="6">
        <f t="shared" si="9"/>
        <v>6</v>
      </c>
      <c r="K23" s="6">
        <f t="shared" si="9"/>
        <v>7</v>
      </c>
      <c r="L23" s="6">
        <f t="shared" si="9"/>
        <v>7</v>
      </c>
      <c r="M23" s="6">
        <v>107513</v>
      </c>
      <c r="N23" s="6">
        <v>102985</v>
      </c>
      <c r="O23" s="7">
        <f t="shared" si="4"/>
        <v>0.95788416284542333</v>
      </c>
      <c r="P23" s="6">
        <f t="shared" si="5"/>
        <v>4528</v>
      </c>
      <c r="Q23" s="6">
        <f>ROUND($P23*Q$35,0)-1</f>
        <v>905</v>
      </c>
      <c r="R23" s="6">
        <f t="shared" si="10"/>
        <v>906</v>
      </c>
      <c r="S23" s="6">
        <f t="shared" si="10"/>
        <v>679</v>
      </c>
      <c r="T23" s="6">
        <f t="shared" si="10"/>
        <v>226</v>
      </c>
      <c r="U23" s="6">
        <f t="shared" si="10"/>
        <v>906</v>
      </c>
      <c r="V23" s="6">
        <f t="shared" si="10"/>
        <v>906</v>
      </c>
      <c r="W23" s="3"/>
      <c r="Y23" s="3"/>
    </row>
    <row r="24" spans="1:25" ht="24.95" customHeight="1" x14ac:dyDescent="0.2">
      <c r="A24" s="4">
        <v>16</v>
      </c>
      <c r="B24" s="5" t="s">
        <v>39</v>
      </c>
      <c r="C24" s="6">
        <v>20442</v>
      </c>
      <c r="D24" s="6">
        <v>18217</v>
      </c>
      <c r="E24" s="7">
        <f t="shared" si="7"/>
        <v>0.89115546424028957</v>
      </c>
      <c r="F24" s="6">
        <f t="shared" si="8"/>
        <v>2225</v>
      </c>
      <c r="G24" s="6">
        <f>ROUND($F24*G$35,0)</f>
        <v>334</v>
      </c>
      <c r="H24" s="6">
        <f t="shared" si="9"/>
        <v>378</v>
      </c>
      <c r="I24" s="6">
        <f t="shared" si="9"/>
        <v>378</v>
      </c>
      <c r="J24" s="6">
        <f t="shared" si="9"/>
        <v>356</v>
      </c>
      <c r="K24" s="6">
        <f t="shared" si="9"/>
        <v>378</v>
      </c>
      <c r="L24" s="6">
        <f t="shared" si="9"/>
        <v>401</v>
      </c>
      <c r="M24" s="6">
        <v>145127</v>
      </c>
      <c r="N24" s="6">
        <v>134805</v>
      </c>
      <c r="O24" s="7">
        <f t="shared" si="4"/>
        <v>0.9288760878403054</v>
      </c>
      <c r="P24" s="6">
        <f t="shared" si="5"/>
        <v>10322</v>
      </c>
      <c r="Q24" s="6">
        <f>ROUND($P24*Q$35,0)+2</f>
        <v>2066</v>
      </c>
      <c r="R24" s="6">
        <f t="shared" si="10"/>
        <v>2064</v>
      </c>
      <c r="S24" s="6">
        <f t="shared" si="10"/>
        <v>1548</v>
      </c>
      <c r="T24" s="6">
        <f t="shared" si="10"/>
        <v>516</v>
      </c>
      <c r="U24" s="6">
        <f t="shared" si="10"/>
        <v>2064</v>
      </c>
      <c r="V24" s="6">
        <f t="shared" si="10"/>
        <v>2064</v>
      </c>
      <c r="W24" s="3"/>
      <c r="Y24" s="3"/>
    </row>
    <row r="25" spans="1:25" ht="24.95" customHeight="1" x14ac:dyDescent="0.2">
      <c r="A25" s="4">
        <v>17</v>
      </c>
      <c r="B25" s="5" t="s">
        <v>30</v>
      </c>
      <c r="C25" s="6">
        <v>3512</v>
      </c>
      <c r="D25" s="6">
        <v>3532</v>
      </c>
      <c r="E25" s="7">
        <f t="shared" si="7"/>
        <v>1.0056947608200455</v>
      </c>
      <c r="F25" s="6">
        <f t="shared" si="8"/>
        <v>-20</v>
      </c>
      <c r="G25" s="6">
        <f>ROUND($F25*G$35,0)-1</f>
        <v>-4</v>
      </c>
      <c r="H25" s="6">
        <f t="shared" si="9"/>
        <v>-3</v>
      </c>
      <c r="I25" s="6">
        <f t="shared" si="9"/>
        <v>-3</v>
      </c>
      <c r="J25" s="6">
        <f t="shared" si="9"/>
        <v>-3</v>
      </c>
      <c r="K25" s="6">
        <f t="shared" si="9"/>
        <v>-3</v>
      </c>
      <c r="L25" s="6">
        <f t="shared" si="9"/>
        <v>-4</v>
      </c>
      <c r="M25" s="6">
        <v>170822</v>
      </c>
      <c r="N25" s="6">
        <v>162609</v>
      </c>
      <c r="O25" s="7">
        <f t="shared" si="4"/>
        <v>0.9519207127887509</v>
      </c>
      <c r="P25" s="6">
        <f t="shared" si="5"/>
        <v>8213</v>
      </c>
      <c r="Q25" s="6">
        <f>ROUND($P25*Q$35,0)-2</f>
        <v>1641</v>
      </c>
      <c r="R25" s="6">
        <f t="shared" si="10"/>
        <v>1643</v>
      </c>
      <c r="S25" s="6">
        <f t="shared" si="10"/>
        <v>1232</v>
      </c>
      <c r="T25" s="6">
        <f t="shared" si="10"/>
        <v>411</v>
      </c>
      <c r="U25" s="6">
        <f t="shared" si="10"/>
        <v>1643</v>
      </c>
      <c r="V25" s="6">
        <f t="shared" si="10"/>
        <v>1643</v>
      </c>
      <c r="W25" s="3"/>
      <c r="Y25" s="3"/>
    </row>
    <row r="26" spans="1:25" ht="24.95" customHeight="1" x14ac:dyDescent="0.2">
      <c r="A26" s="4">
        <v>18</v>
      </c>
      <c r="B26" s="5" t="s">
        <v>31</v>
      </c>
      <c r="C26" s="6">
        <v>3902</v>
      </c>
      <c r="D26" s="6">
        <v>3732</v>
      </c>
      <c r="E26" s="7">
        <f t="shared" si="7"/>
        <v>0.95643259866735009</v>
      </c>
      <c r="F26" s="6">
        <f t="shared" si="8"/>
        <v>170</v>
      </c>
      <c r="G26" s="6">
        <f>ROUND($F26*G$35,0)-1</f>
        <v>25</v>
      </c>
      <c r="H26" s="6">
        <f t="shared" si="9"/>
        <v>29</v>
      </c>
      <c r="I26" s="6">
        <f t="shared" si="9"/>
        <v>29</v>
      </c>
      <c r="J26" s="6">
        <f t="shared" si="9"/>
        <v>27</v>
      </c>
      <c r="K26" s="6">
        <f t="shared" si="9"/>
        <v>29</v>
      </c>
      <c r="L26" s="6">
        <f t="shared" si="9"/>
        <v>31</v>
      </c>
      <c r="M26" s="6">
        <v>117226</v>
      </c>
      <c r="N26" s="6">
        <v>106642</v>
      </c>
      <c r="O26" s="7">
        <f t="shared" si="4"/>
        <v>0.90971286233429449</v>
      </c>
      <c r="P26" s="6">
        <f t="shared" si="5"/>
        <v>10584</v>
      </c>
      <c r="Q26" s="6">
        <f>ROUND($P26*Q$35,0)-1</f>
        <v>2116</v>
      </c>
      <c r="R26" s="6">
        <f t="shared" si="10"/>
        <v>2117</v>
      </c>
      <c r="S26" s="6">
        <f t="shared" si="10"/>
        <v>1588</v>
      </c>
      <c r="T26" s="6">
        <f t="shared" si="10"/>
        <v>529</v>
      </c>
      <c r="U26" s="6">
        <f t="shared" si="10"/>
        <v>2117</v>
      </c>
      <c r="V26" s="6">
        <f t="shared" si="10"/>
        <v>2117</v>
      </c>
      <c r="W26" s="3"/>
      <c r="Y26" s="3"/>
    </row>
    <row r="27" spans="1:25" ht="24.95" customHeight="1" x14ac:dyDescent="0.2">
      <c r="A27" s="4">
        <v>19</v>
      </c>
      <c r="B27" s="5" t="s">
        <v>32</v>
      </c>
      <c r="C27" s="6">
        <v>2358</v>
      </c>
      <c r="D27" s="6">
        <v>2421</v>
      </c>
      <c r="E27" s="7">
        <f t="shared" si="7"/>
        <v>1.0267175572519085</v>
      </c>
      <c r="F27" s="6">
        <f t="shared" si="8"/>
        <v>-63</v>
      </c>
      <c r="G27" s="6">
        <f>ROUND($F27*G$35,0)</f>
        <v>-9</v>
      </c>
      <c r="H27" s="6">
        <f t="shared" si="9"/>
        <v>-11</v>
      </c>
      <c r="I27" s="6">
        <f t="shared" si="9"/>
        <v>-11</v>
      </c>
      <c r="J27" s="6">
        <f t="shared" si="9"/>
        <v>-10</v>
      </c>
      <c r="K27" s="6">
        <f t="shared" si="9"/>
        <v>-11</v>
      </c>
      <c r="L27" s="6">
        <f t="shared" si="9"/>
        <v>-11</v>
      </c>
      <c r="M27" s="6">
        <v>98816</v>
      </c>
      <c r="N27" s="6">
        <v>91941</v>
      </c>
      <c r="O27" s="7">
        <f t="shared" si="4"/>
        <v>0.93042624676165808</v>
      </c>
      <c r="P27" s="6">
        <f t="shared" si="5"/>
        <v>6875</v>
      </c>
      <c r="Q27" s="6">
        <f>ROUND($P27*Q$35,0)</f>
        <v>1375</v>
      </c>
      <c r="R27" s="6">
        <f t="shared" si="10"/>
        <v>1375</v>
      </c>
      <c r="S27" s="6">
        <f t="shared" si="10"/>
        <v>1031</v>
      </c>
      <c r="T27" s="6">
        <f t="shared" si="10"/>
        <v>344</v>
      </c>
      <c r="U27" s="6">
        <f t="shared" si="10"/>
        <v>1375</v>
      </c>
      <c r="V27" s="6">
        <f t="shared" si="10"/>
        <v>1375</v>
      </c>
      <c r="W27" s="3"/>
      <c r="Y27" s="3"/>
    </row>
    <row r="28" spans="1:25" ht="24.95" customHeight="1" x14ac:dyDescent="0.2">
      <c r="A28" s="4">
        <v>20</v>
      </c>
      <c r="B28" s="5" t="s">
        <v>33</v>
      </c>
      <c r="C28" s="6">
        <v>1995</v>
      </c>
      <c r="D28" s="6">
        <v>1982</v>
      </c>
      <c r="E28" s="7">
        <f t="shared" si="7"/>
        <v>0.99348370927318297</v>
      </c>
      <c r="F28" s="6">
        <f t="shared" si="8"/>
        <v>13</v>
      </c>
      <c r="G28" s="6">
        <f>ROUND($F28*G$35,0)+1</f>
        <v>3</v>
      </c>
      <c r="H28" s="6">
        <f t="shared" si="9"/>
        <v>2</v>
      </c>
      <c r="I28" s="6">
        <f t="shared" si="9"/>
        <v>2</v>
      </c>
      <c r="J28" s="6">
        <f t="shared" si="9"/>
        <v>2</v>
      </c>
      <c r="K28" s="6">
        <f t="shared" si="9"/>
        <v>2</v>
      </c>
      <c r="L28" s="6">
        <f t="shared" si="9"/>
        <v>2</v>
      </c>
      <c r="M28" s="6">
        <v>128747</v>
      </c>
      <c r="N28" s="6">
        <v>128021</v>
      </c>
      <c r="O28" s="7">
        <f t="shared" si="4"/>
        <v>0.99436103365515316</v>
      </c>
      <c r="P28" s="6">
        <f t="shared" si="5"/>
        <v>726</v>
      </c>
      <c r="Q28" s="6">
        <f>ROUND($P28*Q$35,0)+1</f>
        <v>146</v>
      </c>
      <c r="R28" s="6">
        <f t="shared" si="10"/>
        <v>145</v>
      </c>
      <c r="S28" s="6">
        <f t="shared" si="10"/>
        <v>109</v>
      </c>
      <c r="T28" s="6">
        <f t="shared" si="10"/>
        <v>36</v>
      </c>
      <c r="U28" s="6">
        <f t="shared" si="10"/>
        <v>145</v>
      </c>
      <c r="V28" s="6">
        <f t="shared" si="10"/>
        <v>145</v>
      </c>
      <c r="W28" s="3"/>
      <c r="Y28" s="3"/>
    </row>
    <row r="29" spans="1:25" ht="24.95" customHeight="1" x14ac:dyDescent="0.2">
      <c r="A29" s="4">
        <v>21</v>
      </c>
      <c r="B29" s="5" t="s">
        <v>34</v>
      </c>
      <c r="C29" s="6">
        <v>1959</v>
      </c>
      <c r="D29" s="6">
        <v>1999</v>
      </c>
      <c r="E29" s="7">
        <f t="shared" si="7"/>
        <v>1.0204185809086268</v>
      </c>
      <c r="F29" s="6">
        <f t="shared" si="8"/>
        <v>-40</v>
      </c>
      <c r="G29" s="6">
        <f>ROUND($F29*G$35,0)</f>
        <v>-6</v>
      </c>
      <c r="H29" s="6">
        <f t="shared" si="9"/>
        <v>-7</v>
      </c>
      <c r="I29" s="6">
        <f t="shared" si="9"/>
        <v>-7</v>
      </c>
      <c r="J29" s="6">
        <f t="shared" si="9"/>
        <v>-6</v>
      </c>
      <c r="K29" s="6">
        <f t="shared" si="9"/>
        <v>-7</v>
      </c>
      <c r="L29" s="6">
        <f t="shared" si="9"/>
        <v>-7</v>
      </c>
      <c r="M29" s="6">
        <v>90347</v>
      </c>
      <c r="N29" s="6">
        <v>90247</v>
      </c>
      <c r="O29" s="7">
        <f t="shared" si="4"/>
        <v>0.99889315638593423</v>
      </c>
      <c r="P29" s="6">
        <f t="shared" si="5"/>
        <v>100</v>
      </c>
      <c r="Q29" s="6">
        <f>ROUND($P29*Q$35,0)</f>
        <v>20</v>
      </c>
      <c r="R29" s="6">
        <f t="shared" si="10"/>
        <v>20</v>
      </c>
      <c r="S29" s="6">
        <f t="shared" si="10"/>
        <v>15</v>
      </c>
      <c r="T29" s="6">
        <f t="shared" si="10"/>
        <v>5</v>
      </c>
      <c r="U29" s="6">
        <f t="shared" si="10"/>
        <v>20</v>
      </c>
      <c r="V29" s="6">
        <f t="shared" si="10"/>
        <v>20</v>
      </c>
      <c r="W29" s="3"/>
      <c r="Y29" s="3"/>
    </row>
    <row r="30" spans="1:25" ht="24.95" customHeight="1" x14ac:dyDescent="0.2">
      <c r="A30" s="4">
        <v>22</v>
      </c>
      <c r="B30" s="5" t="s">
        <v>35</v>
      </c>
      <c r="C30" s="6">
        <v>26817</v>
      </c>
      <c r="D30" s="6">
        <v>24386</v>
      </c>
      <c r="E30" s="7">
        <f t="shared" si="7"/>
        <v>0.9093485475631129</v>
      </c>
      <c r="F30" s="6">
        <f t="shared" si="8"/>
        <v>2431</v>
      </c>
      <c r="G30" s="6">
        <f>ROUND($F30*G$35,0)</f>
        <v>365</v>
      </c>
      <c r="H30" s="6">
        <f t="shared" si="9"/>
        <v>413</v>
      </c>
      <c r="I30" s="6">
        <f t="shared" si="9"/>
        <v>413</v>
      </c>
      <c r="J30" s="6">
        <f t="shared" si="9"/>
        <v>389</v>
      </c>
      <c r="K30" s="6">
        <f t="shared" si="9"/>
        <v>413</v>
      </c>
      <c r="L30" s="6">
        <f t="shared" si="9"/>
        <v>438</v>
      </c>
      <c r="M30" s="6">
        <v>165377</v>
      </c>
      <c r="N30" s="6">
        <v>156391</v>
      </c>
      <c r="O30" s="7">
        <f t="shared" si="4"/>
        <v>0.9456635445073982</v>
      </c>
      <c r="P30" s="6">
        <f t="shared" si="5"/>
        <v>8986</v>
      </c>
      <c r="Q30" s="6">
        <f>ROUND($P30*Q$35,0)+1</f>
        <v>1798</v>
      </c>
      <c r="R30" s="6">
        <f t="shared" si="10"/>
        <v>1797</v>
      </c>
      <c r="S30" s="6">
        <f t="shared" si="10"/>
        <v>1348</v>
      </c>
      <c r="T30" s="6">
        <f t="shared" si="10"/>
        <v>449</v>
      </c>
      <c r="U30" s="6">
        <f t="shared" si="10"/>
        <v>1797</v>
      </c>
      <c r="V30" s="6">
        <f t="shared" si="10"/>
        <v>1797</v>
      </c>
      <c r="W30" s="3"/>
      <c r="Y30" s="3"/>
    </row>
    <row r="31" spans="1:25" ht="24.95" customHeight="1" x14ac:dyDescent="0.2">
      <c r="A31" s="4">
        <v>23</v>
      </c>
      <c r="B31" s="5" t="s">
        <v>36</v>
      </c>
      <c r="C31" s="6">
        <v>591</v>
      </c>
      <c r="D31" s="6">
        <v>550</v>
      </c>
      <c r="E31" s="7">
        <f t="shared" si="7"/>
        <v>0.93062605752961081</v>
      </c>
      <c r="F31" s="6">
        <f t="shared" si="8"/>
        <v>41</v>
      </c>
      <c r="G31" s="6">
        <f>ROUND($F31*G$35,0)</f>
        <v>6</v>
      </c>
      <c r="H31" s="6">
        <f t="shared" si="9"/>
        <v>7</v>
      </c>
      <c r="I31" s="6">
        <f t="shared" si="9"/>
        <v>7</v>
      </c>
      <c r="J31" s="6">
        <f t="shared" si="9"/>
        <v>7</v>
      </c>
      <c r="K31" s="6">
        <f t="shared" si="9"/>
        <v>7</v>
      </c>
      <c r="L31" s="6">
        <f t="shared" si="9"/>
        <v>7</v>
      </c>
      <c r="M31" s="6">
        <v>19341</v>
      </c>
      <c r="N31" s="6">
        <v>19237</v>
      </c>
      <c r="O31" s="7">
        <f t="shared" si="4"/>
        <v>0.99462282198438545</v>
      </c>
      <c r="P31" s="6">
        <f t="shared" si="5"/>
        <v>104</v>
      </c>
      <c r="Q31" s="6">
        <f>ROUND($P31*Q$35,0)-1</f>
        <v>20</v>
      </c>
      <c r="R31" s="6">
        <f t="shared" si="10"/>
        <v>21</v>
      </c>
      <c r="S31" s="6">
        <f t="shared" si="10"/>
        <v>16</v>
      </c>
      <c r="T31" s="6">
        <f t="shared" si="10"/>
        <v>5</v>
      </c>
      <c r="U31" s="6">
        <f t="shared" si="10"/>
        <v>21</v>
      </c>
      <c r="V31" s="6">
        <f t="shared" si="10"/>
        <v>21</v>
      </c>
      <c r="W31" s="3"/>
      <c r="Y31" s="3"/>
    </row>
    <row r="32" spans="1:25" ht="24.95" customHeight="1" x14ac:dyDescent="0.2">
      <c r="A32" s="4">
        <v>24</v>
      </c>
      <c r="B32" s="5" t="s">
        <v>37</v>
      </c>
      <c r="C32" s="6">
        <v>1448</v>
      </c>
      <c r="D32" s="6">
        <v>1363</v>
      </c>
      <c r="E32" s="7">
        <f t="shared" si="7"/>
        <v>0.94129834254143652</v>
      </c>
      <c r="F32" s="6">
        <f t="shared" si="8"/>
        <v>85</v>
      </c>
      <c r="G32" s="6">
        <f>ROUND($F32*G$35,0)+1</f>
        <v>14</v>
      </c>
      <c r="H32" s="6">
        <f t="shared" si="9"/>
        <v>14</v>
      </c>
      <c r="I32" s="6">
        <f t="shared" si="9"/>
        <v>14</v>
      </c>
      <c r="J32" s="6">
        <f t="shared" si="9"/>
        <v>14</v>
      </c>
      <c r="K32" s="6">
        <f t="shared" si="9"/>
        <v>14</v>
      </c>
      <c r="L32" s="6">
        <f t="shared" si="9"/>
        <v>15</v>
      </c>
      <c r="M32" s="6">
        <v>77288</v>
      </c>
      <c r="N32" s="6">
        <v>76542</v>
      </c>
      <c r="O32" s="7">
        <f t="shared" si="4"/>
        <v>0.99034779008384222</v>
      </c>
      <c r="P32" s="6">
        <f t="shared" si="5"/>
        <v>746</v>
      </c>
      <c r="Q32" s="6">
        <f>ROUND($P32*Q$35,0)+1</f>
        <v>150</v>
      </c>
      <c r="R32" s="6">
        <f t="shared" si="10"/>
        <v>149</v>
      </c>
      <c r="S32" s="6">
        <f t="shared" si="10"/>
        <v>112</v>
      </c>
      <c r="T32" s="6">
        <f t="shared" si="10"/>
        <v>37</v>
      </c>
      <c r="U32" s="6">
        <f t="shared" si="10"/>
        <v>149</v>
      </c>
      <c r="V32" s="6">
        <f t="shared" si="10"/>
        <v>149</v>
      </c>
      <c r="W32" s="3"/>
      <c r="Y32" s="3"/>
    </row>
    <row r="33" spans="1:25" ht="24.95" customHeight="1" x14ac:dyDescent="0.2">
      <c r="A33" s="4">
        <v>25</v>
      </c>
      <c r="B33" s="5" t="s">
        <v>38</v>
      </c>
      <c r="C33" s="6">
        <v>686</v>
      </c>
      <c r="D33" s="6">
        <v>638</v>
      </c>
      <c r="E33" s="7">
        <f t="shared" si="7"/>
        <v>0.93002915451895041</v>
      </c>
      <c r="F33" s="6">
        <f t="shared" si="8"/>
        <v>48</v>
      </c>
      <c r="G33" s="6">
        <f>ROUND($F33*G$35,0)</f>
        <v>7</v>
      </c>
      <c r="H33" s="6">
        <f t="shared" si="9"/>
        <v>8</v>
      </c>
      <c r="I33" s="6">
        <f t="shared" si="9"/>
        <v>8</v>
      </c>
      <c r="J33" s="6">
        <f t="shared" si="9"/>
        <v>8</v>
      </c>
      <c r="K33" s="6">
        <f t="shared" si="9"/>
        <v>8</v>
      </c>
      <c r="L33" s="6">
        <f t="shared" si="9"/>
        <v>9</v>
      </c>
      <c r="M33" s="6">
        <v>26182</v>
      </c>
      <c r="N33" s="6">
        <v>23782</v>
      </c>
      <c r="O33" s="7">
        <f t="shared" si="4"/>
        <v>0.90833396990298676</v>
      </c>
      <c r="P33" s="6">
        <f t="shared" si="5"/>
        <v>2400</v>
      </c>
      <c r="Q33" s="6">
        <f>ROUND($P33*Q$35,0)</f>
        <v>480</v>
      </c>
      <c r="R33" s="6">
        <f t="shared" si="10"/>
        <v>480</v>
      </c>
      <c r="S33" s="6">
        <f t="shared" si="10"/>
        <v>360</v>
      </c>
      <c r="T33" s="6">
        <f t="shared" si="10"/>
        <v>120</v>
      </c>
      <c r="U33" s="6">
        <f t="shared" si="10"/>
        <v>480</v>
      </c>
      <c r="V33" s="6">
        <f t="shared" si="10"/>
        <v>480</v>
      </c>
      <c r="W33" s="3"/>
      <c r="Y33" s="3"/>
    </row>
    <row r="34" spans="1:25" ht="24.95" customHeight="1" x14ac:dyDescent="0.2">
      <c r="A34" s="67" t="s">
        <v>40</v>
      </c>
      <c r="B34" s="68"/>
      <c r="C34" s="10">
        <f>SUM(C9:C33)</f>
        <v>224198</v>
      </c>
      <c r="D34" s="10">
        <f t="shared" ref="D34:V34" si="11">SUM(D9:D33)</f>
        <v>209171</v>
      </c>
      <c r="E34" s="11">
        <f t="shared" si="7"/>
        <v>0.93297442439272427</v>
      </c>
      <c r="F34" s="10">
        <f t="shared" si="11"/>
        <v>15027</v>
      </c>
      <c r="G34" s="10">
        <f t="shared" si="11"/>
        <v>2249</v>
      </c>
      <c r="H34" s="10">
        <f t="shared" si="11"/>
        <v>2555</v>
      </c>
      <c r="I34" s="10">
        <f t="shared" si="11"/>
        <v>2555</v>
      </c>
      <c r="J34" s="10">
        <f t="shared" si="11"/>
        <v>2406</v>
      </c>
      <c r="K34" s="10">
        <f t="shared" si="11"/>
        <v>2555</v>
      </c>
      <c r="L34" s="10">
        <f t="shared" si="11"/>
        <v>2707</v>
      </c>
      <c r="M34" s="10">
        <f t="shared" si="11"/>
        <v>3408155</v>
      </c>
      <c r="N34" s="10">
        <f t="shared" si="11"/>
        <v>3225719</v>
      </c>
      <c r="O34" s="11">
        <f t="shared" si="4"/>
        <v>0.94647074443503887</v>
      </c>
      <c r="P34" s="10">
        <f t="shared" si="11"/>
        <v>182436</v>
      </c>
      <c r="Q34" s="10">
        <f t="shared" si="11"/>
        <v>36489</v>
      </c>
      <c r="R34" s="10">
        <f t="shared" si="11"/>
        <v>36487</v>
      </c>
      <c r="S34" s="10">
        <f t="shared" si="11"/>
        <v>27365</v>
      </c>
      <c r="T34" s="10">
        <f t="shared" si="11"/>
        <v>9121</v>
      </c>
      <c r="U34" s="10">
        <f t="shared" si="11"/>
        <v>36487</v>
      </c>
      <c r="V34" s="10">
        <f t="shared" si="11"/>
        <v>36487</v>
      </c>
      <c r="Y34" s="3"/>
    </row>
    <row r="35" spans="1:25" hidden="1" x14ac:dyDescent="0.2">
      <c r="G35" s="8">
        <f>G8/F8</f>
        <v>0.15001616553507921</v>
      </c>
      <c r="H35" s="8">
        <f>H8/F8</f>
        <v>0.16999676689298415</v>
      </c>
      <c r="I35" s="8">
        <f>I8/F8</f>
        <v>0.16999676689298415</v>
      </c>
      <c r="J35" s="8">
        <f>J8/F8</f>
        <v>0.15997413514387326</v>
      </c>
      <c r="K35" s="8">
        <f>K8/F8</f>
        <v>0.16999676689298415</v>
      </c>
      <c r="L35" s="8">
        <f>L8/F8</f>
        <v>0.18001939864209504</v>
      </c>
      <c r="Q35" s="8">
        <f>Q8/P8</f>
        <v>0.20000217843566534</v>
      </c>
      <c r="R35" s="8">
        <f>R8/P8</f>
        <v>0.20000217843566534</v>
      </c>
      <c r="S35" s="8">
        <f>S8/P8</f>
        <v>0.150001633826749</v>
      </c>
      <c r="T35" s="8">
        <f>T8/P8</f>
        <v>5.0000544608916335E-2</v>
      </c>
      <c r="U35" s="8">
        <f>U8/P8</f>
        <v>0.20000217843566534</v>
      </c>
      <c r="V35" s="8">
        <f>V8/P8</f>
        <v>0.20000217843566534</v>
      </c>
    </row>
    <row r="36" spans="1:25" hidden="1" x14ac:dyDescent="0.2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5" hidden="1" x14ac:dyDescent="0.2">
      <c r="A37" s="60" t="s">
        <v>41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</row>
    <row r="38" spans="1:25" hidden="1" x14ac:dyDescent="0.2"/>
  </sheetData>
  <mergeCells count="21">
    <mergeCell ref="A1:D1"/>
    <mergeCell ref="A2:D2"/>
    <mergeCell ref="U1:V1"/>
    <mergeCell ref="A3:V3"/>
    <mergeCell ref="J2:L2"/>
    <mergeCell ref="A34:B34"/>
    <mergeCell ref="A37:V37"/>
    <mergeCell ref="A5:A7"/>
    <mergeCell ref="B5:B7"/>
    <mergeCell ref="C5:L5"/>
    <mergeCell ref="M5:V5"/>
    <mergeCell ref="C6:C7"/>
    <mergeCell ref="D6:D7"/>
    <mergeCell ref="E6:E7"/>
    <mergeCell ref="F6:F7"/>
    <mergeCell ref="G6:L6"/>
    <mergeCell ref="M6:M7"/>
    <mergeCell ref="N6:N7"/>
    <mergeCell ref="O6:O7"/>
    <mergeCell ref="P6:P7"/>
    <mergeCell ref="Q6:V6"/>
  </mergeCells>
  <printOptions horizontalCentered="1"/>
  <pageMargins left="0.42" right="0.33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 tieu tưng ap khu pho</vt:lpstr>
      <vt:lpstr>Chi tieu chung</vt:lpstr>
      <vt:lpstr>PL2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2025-08-14T08:57:42Z</cp:lastPrinted>
  <dcterms:created xsi:type="dcterms:W3CDTF">2025-07-24T01:30:57Z</dcterms:created>
  <dcterms:modified xsi:type="dcterms:W3CDTF">2026-04-23T08:01:11Z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Creator">
    <vt:lpwstr>Aspose.Cells</vt:lpwstr>
  </property>
  <property fmtid="{D5CDD505-2E9C-101B-9397-08002B2CF9AE}" pid="4" name="LastSaved">
    <vt:filetime>2025-07-24T00:00:00Z</vt:filetime>
  </property>
  <property fmtid="{D5CDD505-2E9C-101B-9397-08002B2CF9AE}" pid="5" name="Producer">
    <vt:lpwstr>Aspose.Cells v19.5; modified using iTextSharp™ 5.5.13.1 ©2000-2019 iText Group NV (AGPL-version)</vt:lpwstr>
  </property>
</Properties>
</file>